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DieseArbeitsmappe"/>
  <mc:AlternateContent xmlns:mc="http://schemas.openxmlformats.org/markup-compatibility/2006">
    <mc:Choice Requires="x15">
      <x15ac:absPath xmlns:x15ac="http://schemas.microsoft.com/office/spreadsheetml/2010/11/ac" url="\\NAS2150A4\Arbeit\public\_Arbeit\6_Vertrieb\Ordersheets\Ordersheet_Aktuell\"/>
    </mc:Choice>
  </mc:AlternateContent>
  <xr:revisionPtr revIDLastSave="0" documentId="13_ncr:1_{A6307BAE-53B7-4260-B8DF-6480EAE7168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U-HOLDS" sheetId="1" r:id="rId1"/>
    <sheet name="Macros" sheetId="5" r:id="rId2"/>
    <sheet name="Volumes" sheetId="6" r:id="rId3"/>
    <sheet name="Conclusion" sheetId="3" r:id="rId4"/>
    <sheet name="AGB-Terms and Conditions" sheetId="7" r:id="rId5"/>
  </sheets>
  <definedNames>
    <definedName name="_xlnm.Print_Area" localSheetId="3">Conclusion!$A$1:$G$51</definedName>
    <definedName name="Z_A8815CF7_577B_4353_A347_CF046D6DF8BA_.wvu.Cols" localSheetId="1" hidden="1">Macros!$AH:$AI</definedName>
    <definedName name="Z_A8815CF7_577B_4353_A347_CF046D6DF8BA_.wvu.Cols" localSheetId="0" hidden="1">'PU-HOLDS'!$AE:$AF</definedName>
    <definedName name="Z_A8815CF7_577B_4353_A347_CF046D6DF8BA_.wvu.Cols" localSheetId="2" hidden="1">Volumes!$AJ:$AK</definedName>
  </definedNames>
  <calcPr calcId="191029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4="http://schemas.microsoft.com/office/spreadsheetml/2009/9/main" uri="{79F54976-1DA5-4618-B147-4CDE4B953A38}">
      <x14:workbookPr defaultImageDpi="32767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" i="3" l="1"/>
  <c r="AC20" i="1"/>
  <c r="AE22" i="1" l="1"/>
  <c r="AE23" i="1" s="1"/>
  <c r="AJ14" i="6" l="1"/>
  <c r="I15" i="6"/>
  <c r="AH14" i="6"/>
  <c r="AI24" i="5" l="1"/>
  <c r="AI25" i="5"/>
  <c r="AI26" i="5"/>
  <c r="AI27" i="5"/>
  <c r="AI28" i="5"/>
  <c r="AH29" i="5"/>
  <c r="AI29" i="5" s="1"/>
  <c r="AI6" i="5"/>
  <c r="AI7" i="5"/>
  <c r="AI8" i="5"/>
  <c r="AI9" i="5"/>
  <c r="AI10" i="5"/>
  <c r="AH11" i="5"/>
  <c r="AI11" i="5" s="1"/>
  <c r="AJ15" i="6"/>
  <c r="AK15" i="6" s="1"/>
  <c r="AK6" i="6"/>
  <c r="AK7" i="6"/>
  <c r="AK8" i="6"/>
  <c r="AK9" i="6"/>
  <c r="AK10" i="6"/>
  <c r="AK11" i="6"/>
  <c r="AK12" i="6"/>
  <c r="AK13" i="6"/>
  <c r="AH12" i="5" l="1"/>
  <c r="AI12" i="5" s="1"/>
  <c r="AH30" i="5"/>
  <c r="AI30" i="5" s="1"/>
  <c r="AF24" i="5"/>
  <c r="AF25" i="5"/>
  <c r="AF26" i="5"/>
  <c r="AF27" i="5"/>
  <c r="AF28" i="5"/>
  <c r="AF6" i="5"/>
  <c r="AF7" i="5"/>
  <c r="AF8" i="5"/>
  <c r="AF9" i="5"/>
  <c r="AF10" i="5"/>
  <c r="I30" i="5" l="1"/>
  <c r="AF30" i="5" s="1"/>
  <c r="I29" i="5"/>
  <c r="AF29" i="5" s="1"/>
  <c r="I12" i="5"/>
  <c r="AF12" i="5" s="1"/>
  <c r="I11" i="5"/>
  <c r="AF11" i="5" s="1"/>
  <c r="AE24" i="1"/>
  <c r="G150" i="1" l="1"/>
  <c r="AH15" i="6" l="1"/>
  <c r="V17" i="6"/>
  <c r="T17" i="6"/>
  <c r="S17" i="6"/>
  <c r="U17" i="6"/>
  <c r="T16" i="6"/>
  <c r="U16" i="6"/>
  <c r="V16" i="6"/>
  <c r="I72" i="1"/>
  <c r="G73" i="1"/>
  <c r="G72" i="1"/>
  <c r="G71" i="1"/>
  <c r="I21" i="5"/>
  <c r="I22" i="1" l="1"/>
  <c r="G22" i="1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J40" i="5"/>
  <c r="I23" i="1" l="1"/>
  <c r="AC23" i="1" s="1"/>
  <c r="I24" i="1"/>
  <c r="AC24" i="1" s="1"/>
  <c r="G24" i="1"/>
  <c r="G23" i="1"/>
  <c r="AC22" i="1"/>
  <c r="AH19" i="6"/>
  <c r="J17" i="6"/>
  <c r="J16" i="6"/>
  <c r="AF13" i="5"/>
  <c r="J155" i="1"/>
  <c r="AF9" i="1"/>
  <c r="AE25" i="1"/>
  <c r="AF24" i="1"/>
  <c r="AC9" i="1"/>
  <c r="AC10" i="1"/>
  <c r="AC11" i="1"/>
  <c r="AC12" i="1"/>
  <c r="AC13" i="1"/>
  <c r="AC14" i="1"/>
  <c r="AC15" i="1"/>
  <c r="AC16" i="1"/>
  <c r="AC17" i="1"/>
  <c r="AC18" i="1"/>
  <c r="AC19" i="1"/>
  <c r="AC21" i="1"/>
  <c r="AH18" i="6" l="1"/>
  <c r="AA17" i="6"/>
  <c r="Z17" i="6"/>
  <c r="Y17" i="6"/>
  <c r="X17" i="6"/>
  <c r="W17" i="6"/>
  <c r="R17" i="6"/>
  <c r="Q17" i="6"/>
  <c r="P17" i="6"/>
  <c r="O17" i="6"/>
  <c r="N17" i="6"/>
  <c r="M17" i="6"/>
  <c r="L17" i="6"/>
  <c r="K17" i="6"/>
  <c r="AA16" i="6"/>
  <c r="Z16" i="6"/>
  <c r="Y16" i="6"/>
  <c r="X16" i="6"/>
  <c r="W16" i="6"/>
  <c r="S16" i="6"/>
  <c r="R16" i="6"/>
  <c r="Q16" i="6"/>
  <c r="P16" i="6"/>
  <c r="O16" i="6"/>
  <c r="N16" i="6"/>
  <c r="M16" i="6"/>
  <c r="L16" i="6"/>
  <c r="K16" i="6"/>
  <c r="AH16" i="6" l="1"/>
  <c r="AB17" i="6"/>
  <c r="AB16" i="6"/>
  <c r="AC124" i="1"/>
  <c r="AC125" i="1"/>
  <c r="AC126" i="1"/>
  <c r="AC127" i="1"/>
  <c r="AC128" i="1"/>
  <c r="AC129" i="1"/>
  <c r="AC130" i="1"/>
  <c r="AC131" i="1"/>
  <c r="AC132" i="1"/>
  <c r="I73" i="1"/>
  <c r="AC73" i="1" s="1"/>
  <c r="AC72" i="1"/>
  <c r="I71" i="1"/>
  <c r="AC71" i="1" s="1"/>
  <c r="I134" i="1" l="1"/>
  <c r="AC134" i="1" s="1"/>
  <c r="AF125" i="1"/>
  <c r="AF123" i="1"/>
  <c r="AF124" i="1"/>
  <c r="AF126" i="1"/>
  <c r="AF127" i="1"/>
  <c r="AF128" i="1"/>
  <c r="AF129" i="1"/>
  <c r="AF130" i="1"/>
  <c r="AF131" i="1"/>
  <c r="AF132" i="1"/>
  <c r="AF133" i="1"/>
  <c r="G134" i="1"/>
  <c r="AE122" i="1"/>
  <c r="AF122" i="1" s="1"/>
  <c r="G135" i="1"/>
  <c r="I136" i="1"/>
  <c r="I135" i="1"/>
  <c r="G136" i="1"/>
  <c r="AE135" i="1" l="1"/>
  <c r="AF135" i="1" s="1"/>
  <c r="AE134" i="1"/>
  <c r="AF134" i="1" s="1"/>
  <c r="AE136" i="1"/>
  <c r="AF136" i="1" s="1"/>
  <c r="AC123" i="1"/>
  <c r="AF71" i="1" l="1"/>
  <c r="AF72" i="1"/>
  <c r="AF73" i="1"/>
  <c r="I68" i="1" l="1"/>
  <c r="I69" i="1" l="1"/>
  <c r="G67" i="1"/>
  <c r="G68" i="1"/>
  <c r="I67" i="1" l="1"/>
  <c r="AE26" i="1" l="1"/>
  <c r="AE27" i="1"/>
  <c r="AF28" i="1"/>
  <c r="AF151" i="1"/>
  <c r="AC151" i="1"/>
  <c r="S155" i="1"/>
  <c r="G121" i="1" l="1"/>
  <c r="AF152" i="1"/>
  <c r="AC152" i="1"/>
  <c r="AE150" i="1"/>
  <c r="G149" i="1"/>
  <c r="G148" i="1"/>
  <c r="AF146" i="1"/>
  <c r="AF40" i="1"/>
  <c r="AF41" i="1"/>
  <c r="AF42" i="1"/>
  <c r="AF43" i="1"/>
  <c r="AF60" i="1"/>
  <c r="AF62" i="1"/>
  <c r="AF63" i="1"/>
  <c r="AF64" i="1"/>
  <c r="AF65" i="1"/>
  <c r="AF66" i="1"/>
  <c r="AF74" i="1"/>
  <c r="AF75" i="1"/>
  <c r="AF76" i="1"/>
  <c r="AF77" i="1"/>
  <c r="AF78" i="1"/>
  <c r="AF79" i="1"/>
  <c r="AF80" i="1"/>
  <c r="AF81" i="1"/>
  <c r="AF82" i="1"/>
  <c r="AF83" i="1"/>
  <c r="AF84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11" i="1"/>
  <c r="AF112" i="1"/>
  <c r="AF113" i="1"/>
  <c r="AF114" i="1"/>
  <c r="AF115" i="1"/>
  <c r="AF116" i="1"/>
  <c r="AF117" i="1"/>
  <c r="AF118" i="1"/>
  <c r="AF119" i="1"/>
  <c r="AF120" i="1"/>
  <c r="AF137" i="1"/>
  <c r="AF138" i="1"/>
  <c r="AF139" i="1"/>
  <c r="AF140" i="1"/>
  <c r="AF141" i="1"/>
  <c r="AF142" i="1"/>
  <c r="AF143" i="1"/>
  <c r="AF144" i="1"/>
  <c r="AF145" i="1"/>
  <c r="AF147" i="1"/>
  <c r="AF153" i="1"/>
  <c r="AF154" i="1"/>
  <c r="AC154" i="1"/>
  <c r="AC153" i="1"/>
  <c r="G109" i="1"/>
  <c r="G108" i="1"/>
  <c r="G86" i="1"/>
  <c r="G85" i="1"/>
  <c r="AF150" i="1" l="1"/>
  <c r="I150" i="1"/>
  <c r="AE149" i="1"/>
  <c r="AF149" i="1" s="1"/>
  <c r="I149" i="1"/>
  <c r="I148" i="1"/>
  <c r="AE148" i="1"/>
  <c r="AF148" i="1" s="1"/>
  <c r="AE121" i="1"/>
  <c r="AF121" i="1" s="1"/>
  <c r="I121" i="1"/>
  <c r="AE109" i="1"/>
  <c r="AE108" i="1"/>
  <c r="AE110" i="1"/>
  <c r="I110" i="1"/>
  <c r="I109" i="1"/>
  <c r="I108" i="1"/>
  <c r="AE85" i="1"/>
  <c r="AF85" i="1" s="1"/>
  <c r="AE86" i="1"/>
  <c r="AF86" i="1" s="1"/>
  <c r="G69" i="1"/>
  <c r="G27" i="1"/>
  <c r="G26" i="1"/>
  <c r="M155" i="1"/>
  <c r="L155" i="1"/>
  <c r="AC44" i="1"/>
  <c r="AE44" i="1"/>
  <c r="AF44" i="1" s="1"/>
  <c r="AF108" i="1" l="1"/>
  <c r="AF109" i="1"/>
  <c r="AF110" i="1"/>
  <c r="AC135" i="1"/>
  <c r="I27" i="1" l="1"/>
  <c r="I26" i="1"/>
  <c r="AC26" i="1" s="1"/>
  <c r="G25" i="1"/>
  <c r="I25" i="1"/>
  <c r="AC25" i="1" s="1"/>
  <c r="AF39" i="1" l="1"/>
  <c r="AF36" i="1"/>
  <c r="AF37" i="1"/>
  <c r="AF38" i="1"/>
  <c r="AF33" i="1"/>
  <c r="AF34" i="1"/>
  <c r="AF35" i="1"/>
  <c r="AF32" i="1"/>
  <c r="AF31" i="1"/>
  <c r="AF30" i="1"/>
  <c r="AF29" i="1"/>
  <c r="AE61" i="1"/>
  <c r="AF61" i="1" s="1"/>
  <c r="AE59" i="1"/>
  <c r="AF59" i="1" s="1"/>
  <c r="AE58" i="1"/>
  <c r="AF58" i="1" s="1"/>
  <c r="AE57" i="1"/>
  <c r="AF57" i="1" s="1"/>
  <c r="AE56" i="1"/>
  <c r="AF56" i="1" s="1"/>
  <c r="AE52" i="1"/>
  <c r="AF52" i="1" s="1"/>
  <c r="AE51" i="1"/>
  <c r="AF51" i="1" s="1"/>
  <c r="AE55" i="1"/>
  <c r="AF55" i="1" s="1"/>
  <c r="AE54" i="1"/>
  <c r="AF54" i="1" s="1"/>
  <c r="AE53" i="1"/>
  <c r="AF53" i="1" s="1"/>
  <c r="AE50" i="1"/>
  <c r="AF50" i="1" s="1"/>
  <c r="AE47" i="1"/>
  <c r="AF47" i="1" s="1"/>
  <c r="AE46" i="1"/>
  <c r="AF46" i="1" s="1"/>
  <c r="AE45" i="1"/>
  <c r="AE49" i="1"/>
  <c r="AF49" i="1" s="1"/>
  <c r="AE48" i="1"/>
  <c r="AH39" i="5"/>
  <c r="AH21" i="5"/>
  <c r="AC41" i="1"/>
  <c r="AC40" i="1"/>
  <c r="AC39" i="1"/>
  <c r="AC31" i="1"/>
  <c r="AC30" i="1"/>
  <c r="AC37" i="1"/>
  <c r="AC38" i="1"/>
  <c r="AE68" i="1" l="1"/>
  <c r="AF68" i="1" s="1"/>
  <c r="AE67" i="1"/>
  <c r="AF67" i="1" s="1"/>
  <c r="AF48" i="1"/>
  <c r="AF25" i="1"/>
  <c r="AF27" i="1"/>
  <c r="AF26" i="1"/>
  <c r="AF45" i="1"/>
  <c r="AE69" i="1"/>
  <c r="AF69" i="1" s="1"/>
  <c r="AC27" i="1"/>
  <c r="AC28" i="1"/>
  <c r="AC29" i="1"/>
  <c r="AC32" i="1"/>
  <c r="AC33" i="1"/>
  <c r="AC34" i="1"/>
  <c r="AC35" i="1"/>
  <c r="AC36" i="1"/>
  <c r="AC42" i="1"/>
  <c r="AC43" i="1"/>
  <c r="V155" i="1" l="1"/>
  <c r="U155" i="1"/>
  <c r="T155" i="1"/>
  <c r="R155" i="1"/>
  <c r="Q155" i="1"/>
  <c r="P155" i="1"/>
  <c r="O155" i="1"/>
  <c r="N155" i="1"/>
  <c r="K155" i="1"/>
  <c r="AC155" i="1" l="1"/>
  <c r="W155" i="1"/>
  <c r="AC48" i="1" l="1"/>
  <c r="AC49" i="1"/>
  <c r="AC45" i="1"/>
  <c r="AC53" i="1"/>
  <c r="AC54" i="1"/>
  <c r="AC55" i="1"/>
  <c r="AC56" i="1"/>
  <c r="AC57" i="1"/>
  <c r="AC61" i="1"/>
  <c r="AC63" i="1"/>
  <c r="AC66" i="1"/>
  <c r="AC65" i="1"/>
  <c r="AC64" i="1"/>
  <c r="AC62" i="1"/>
  <c r="AC46" i="1"/>
  <c r="AC47" i="1"/>
  <c r="AC50" i="1"/>
  <c r="AC51" i="1"/>
  <c r="AC52" i="1"/>
  <c r="AC58" i="1"/>
  <c r="AC59" i="1"/>
  <c r="AC60" i="1"/>
  <c r="AC67" i="1" l="1"/>
  <c r="AI14" i="5" l="1"/>
  <c r="AI15" i="5"/>
  <c r="AI16" i="5"/>
  <c r="AI17" i="5"/>
  <c r="AI18" i="5"/>
  <c r="AI19" i="5"/>
  <c r="AI20" i="5"/>
  <c r="AI22" i="5"/>
  <c r="AI31" i="5"/>
  <c r="AI32" i="5"/>
  <c r="AI33" i="5"/>
  <c r="AI34" i="5"/>
  <c r="AI35" i="5"/>
  <c r="AI36" i="5"/>
  <c r="AI37" i="5"/>
  <c r="AI38" i="5"/>
  <c r="AI21" i="5"/>
  <c r="AI39" i="5"/>
  <c r="AI13" i="5"/>
  <c r="I86" i="1"/>
  <c r="I85" i="1"/>
  <c r="AC85" i="1" s="1"/>
  <c r="AC68" i="1"/>
  <c r="AC69" i="1"/>
  <c r="AC74" i="1"/>
  <c r="AC75" i="1"/>
  <c r="AC76" i="1"/>
  <c r="AC77" i="1"/>
  <c r="AC78" i="1"/>
  <c r="AC79" i="1"/>
  <c r="AC80" i="1"/>
  <c r="AC81" i="1"/>
  <c r="AC82" i="1"/>
  <c r="AC83" i="1"/>
  <c r="AC84" i="1"/>
  <c r="AF14" i="5"/>
  <c r="AF15" i="5"/>
  <c r="AF16" i="5"/>
  <c r="AF17" i="5"/>
  <c r="AF18" i="5"/>
  <c r="AF19" i="5"/>
  <c r="AF20" i="5"/>
  <c r="AF31" i="5"/>
  <c r="AF32" i="5"/>
  <c r="AF33" i="5"/>
  <c r="AF34" i="5"/>
  <c r="AF35" i="5"/>
  <c r="AF36" i="5"/>
  <c r="AF37" i="5"/>
  <c r="AF38" i="5"/>
  <c r="AF39" i="5"/>
  <c r="AF43" i="5" l="1"/>
  <c r="AC86" i="1"/>
  <c r="AF21" i="5" l="1"/>
  <c r="AF42" i="5" s="1"/>
  <c r="O41" i="5"/>
  <c r="P41" i="5"/>
  <c r="Q41" i="5"/>
  <c r="R41" i="5"/>
  <c r="S41" i="5"/>
  <c r="T41" i="5"/>
  <c r="U41" i="5"/>
  <c r="V41" i="5"/>
  <c r="W41" i="5"/>
  <c r="X41" i="5"/>
  <c r="N41" i="5"/>
  <c r="M41" i="5"/>
  <c r="L41" i="5"/>
  <c r="K41" i="5"/>
  <c r="J41" i="5"/>
  <c r="AF40" i="5" l="1"/>
  <c r="Z40" i="5"/>
  <c r="F11" i="3" s="1"/>
  <c r="Z41" i="5"/>
  <c r="AC96" i="1" l="1"/>
  <c r="AC97" i="1"/>
  <c r="AC98" i="1"/>
  <c r="AC109" i="1" l="1"/>
  <c r="AC108" i="1"/>
  <c r="AC87" i="1" l="1"/>
  <c r="AC88" i="1"/>
  <c r="AC89" i="1"/>
  <c r="AC90" i="1"/>
  <c r="AC91" i="1"/>
  <c r="AC92" i="1"/>
  <c r="AC93" i="1"/>
  <c r="AC94" i="1"/>
  <c r="AC95" i="1"/>
  <c r="AC99" i="1"/>
  <c r="AC100" i="1"/>
  <c r="AC101" i="1"/>
  <c r="AC102" i="1"/>
  <c r="AC103" i="1"/>
  <c r="AC105" i="1"/>
  <c r="AC104" i="1"/>
  <c r="AC106" i="1"/>
  <c r="AC107" i="1"/>
  <c r="G110" i="1" l="1"/>
  <c r="J156" i="1" s="1"/>
  <c r="M156" i="1" l="1"/>
  <c r="S156" i="1"/>
  <c r="AC111" i="1"/>
  <c r="AC112" i="1"/>
  <c r="AC113" i="1"/>
  <c r="AC114" i="1"/>
  <c r="AC115" i="1"/>
  <c r="AC116" i="1"/>
  <c r="AC117" i="1"/>
  <c r="AC118" i="1"/>
  <c r="AC119" i="1"/>
  <c r="AC120" i="1"/>
  <c r="AC139" i="1" l="1"/>
  <c r="AC140" i="1"/>
  <c r="AC141" i="1"/>
  <c r="AC142" i="1"/>
  <c r="AC143" i="1"/>
  <c r="AC144" i="1"/>
  <c r="AC145" i="1"/>
  <c r="AC146" i="1"/>
  <c r="AC147" i="1"/>
  <c r="AC148" i="1"/>
  <c r="AC138" i="1"/>
  <c r="AC137" i="1"/>
  <c r="AC110" i="1" l="1"/>
  <c r="AC150" i="1" l="1"/>
  <c r="AC149" i="1" l="1"/>
  <c r="L156" i="1" l="1"/>
  <c r="K156" i="1"/>
  <c r="P156" i="1"/>
  <c r="U156" i="1"/>
  <c r="V156" i="1"/>
  <c r="T156" i="1"/>
  <c r="R156" i="1"/>
  <c r="N156" i="1"/>
  <c r="Q156" i="1"/>
  <c r="O156" i="1"/>
  <c r="W156" i="1" l="1"/>
  <c r="F12" i="3" s="1"/>
  <c r="AC122" i="1"/>
  <c r="AC136" i="1" l="1"/>
  <c r="AC133" i="1" l="1"/>
  <c r="AC121" i="1" l="1"/>
  <c r="AC157" i="1" s="1"/>
  <c r="F16" i="3" s="1"/>
  <c r="F21" i="3" l="1"/>
  <c r="F29" i="3" s="1"/>
  <c r="F31" i="3" l="1"/>
  <c r="AF22" i="1"/>
  <c r="AF19" i="1" l="1"/>
  <c r="AF21" i="1"/>
  <c r="AF18" i="1" l="1"/>
  <c r="AF16" i="1"/>
  <c r="AF17" i="1"/>
  <c r="AF10" i="1" l="1"/>
  <c r="AF13" i="1"/>
  <c r="AF11" i="1"/>
  <c r="AF14" i="1"/>
  <c r="AF15" i="1"/>
  <c r="AF12" i="1" l="1"/>
  <c r="AC158" i="1" s="1"/>
  <c r="F13" i="3" s="1"/>
  <c r="F38" i="3" l="1"/>
  <c r="F40" i="3" l="1"/>
  <c r="F42" i="3" s="1"/>
</calcChain>
</file>

<file path=xl/sharedStrings.xml><?xml version="1.0" encoding="utf-8"?>
<sst xmlns="http://schemas.openxmlformats.org/spreadsheetml/2006/main" count="907" uniqueCount="348">
  <si>
    <t>Art.No.</t>
  </si>
  <si>
    <t>Picture</t>
  </si>
  <si>
    <t>Size</t>
  </si>
  <si>
    <t>Name</t>
  </si>
  <si>
    <t>RAL 3020      
RED</t>
  </si>
  <si>
    <t xml:space="preserve">RAL 5015 
BLUE   </t>
  </si>
  <si>
    <t xml:space="preserve">RAL 9005
BLACK     </t>
  </si>
  <si>
    <t>Price</t>
  </si>
  <si>
    <t>Holds</t>
  </si>
  <si>
    <t>Total</t>
  </si>
  <si>
    <t>Geo Crimps M-L</t>
  </si>
  <si>
    <t>Geo Edges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</si>
  <si>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</si>
  <si>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</si>
  <si>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</si>
  <si>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</si>
  <si>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</si>
  <si>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</si>
  <si>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</si>
  <si>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</si>
  <si>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</si>
  <si>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</si>
  <si>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</si>
  <si>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</si>
  <si>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 xml:space="preserve">easy </t>
  </si>
  <si>
    <t>mixed</t>
  </si>
  <si>
    <t>Fixation</t>
  </si>
  <si>
    <t>Bolt-on</t>
  </si>
  <si>
    <t>Bolt-on
Screw-on</t>
  </si>
  <si>
    <t>medium-hard</t>
  </si>
  <si>
    <t>Total Holds</t>
  </si>
  <si>
    <t>Total Sets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</si>
  <si>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</si>
  <si>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</si>
  <si>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</si>
  <si>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E-Mail</t>
  </si>
  <si>
    <t>kg</t>
  </si>
  <si>
    <t>€</t>
  </si>
  <si>
    <t>%</t>
  </si>
  <si>
    <t>des rabattierten Nettopreises</t>
  </si>
  <si>
    <t>easy</t>
  </si>
  <si>
    <t>XS-S</t>
  </si>
  <si>
    <t>Fullmoon Sloper L</t>
  </si>
  <si>
    <t>Fullmoon Jugs L</t>
  </si>
  <si>
    <t>Fullmoon Sloper XL</t>
  </si>
  <si>
    <t>M</t>
  </si>
  <si>
    <t>Fullmoon Jugs M</t>
  </si>
  <si>
    <t>Screw-on</t>
  </si>
  <si>
    <t>Fullmoon Sloper M-L</t>
  </si>
  <si>
    <t>easy - medium</t>
  </si>
  <si>
    <t>medium - hard</t>
  </si>
  <si>
    <t>XS - XL</t>
  </si>
  <si>
    <t>POLYBOARD</t>
  </si>
  <si>
    <t>-</t>
  </si>
  <si>
    <t>XXL</t>
  </si>
  <si>
    <t>POLYBOARD SET</t>
  </si>
  <si>
    <t>Screw-on
Bolt-on</t>
  </si>
  <si>
    <t>XS-XXL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</si>
  <si>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</si>
  <si>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</si>
  <si>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</si>
  <si>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</si>
  <si>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</si>
  <si>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</si>
  <si>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</si>
  <si>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</si>
  <si>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</si>
  <si>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Geo Complete</t>
  </si>
  <si>
    <t>BATS XS Footholds</t>
  </si>
  <si>
    <t>BATS XS Holds</t>
  </si>
  <si>
    <t>BATS M2</t>
  </si>
  <si>
    <t>BATS S2</t>
  </si>
  <si>
    <t>medium
hard</t>
  </si>
  <si>
    <t>Geo Footholds Spax</t>
  </si>
  <si>
    <t>Geo Footholds Bolt</t>
  </si>
  <si>
    <t>Geo Crimps S</t>
  </si>
  <si>
    <t>Geo Crimps M-L2</t>
  </si>
  <si>
    <t>Geo Crimpy Ledges S-M</t>
  </si>
  <si>
    <t>Fullmoon Crimps L-XL</t>
  </si>
  <si>
    <t>Fullmoon Crimps M</t>
  </si>
  <si>
    <t>Sahara Edge XL</t>
  </si>
  <si>
    <t>Sahara Edge L</t>
  </si>
  <si>
    <t>Sahara Jug XL</t>
  </si>
  <si>
    <t>Sahara Jug XL II</t>
  </si>
  <si>
    <t>Sahara Jug L</t>
  </si>
  <si>
    <t>Sahara Jug L II</t>
  </si>
  <si>
    <t>Sahara Crimpy Ledge L</t>
  </si>
  <si>
    <t>Sahara Crimpy Ledge L II</t>
  </si>
  <si>
    <t>Sahara Crimps M</t>
  </si>
  <si>
    <t>Sahara Complete</t>
  </si>
  <si>
    <t>Geo Ledges L-XL</t>
  </si>
  <si>
    <t>L - XL</t>
  </si>
  <si>
    <t>Mixed</t>
  </si>
  <si>
    <t>Geo Crimps M2</t>
  </si>
  <si>
    <t>Fullmoon Footholds Bolt S</t>
  </si>
  <si>
    <t>Fullmoon Footholds Spax XS</t>
  </si>
  <si>
    <t>Sahara Jug XXL</t>
  </si>
  <si>
    <t>Sahara Edge XXL</t>
  </si>
  <si>
    <t>S-XXL</t>
  </si>
  <si>
    <t xml:space="preserve"> Sahara Jug XXL II</t>
  </si>
  <si>
    <t>Sahara Sloper L I</t>
  </si>
  <si>
    <t>Sahara Sloper L II</t>
  </si>
  <si>
    <t>Sahara Sloper L III</t>
  </si>
  <si>
    <t>Sahara Footholds S II</t>
  </si>
  <si>
    <t>Sahara Footholds S I</t>
  </si>
  <si>
    <t>Sahara Sloper XL</t>
  </si>
  <si>
    <t>Sahara Sloper II XL</t>
  </si>
  <si>
    <t>Sahara Sloper III XL</t>
  </si>
  <si>
    <t>Sahara Crimps M II</t>
  </si>
  <si>
    <t>Sahara Juggy Complete</t>
  </si>
  <si>
    <t>Sahara Sloper Complete</t>
  </si>
  <si>
    <t>Bold-on
Screw-on</t>
  </si>
  <si>
    <t>easy-medium</t>
  </si>
  <si>
    <t>Geo Crimpy Ledges S2</t>
  </si>
  <si>
    <t>Billing Adress / Shipping Adress</t>
  </si>
  <si>
    <t>Company Name</t>
  </si>
  <si>
    <t>Street, No.</t>
  </si>
  <si>
    <t>Postal Code</t>
  </si>
  <si>
    <t>City</t>
  </si>
  <si>
    <t>Country</t>
  </si>
  <si>
    <t>VAT Ident. Number</t>
  </si>
  <si>
    <t>Contact Person</t>
  </si>
  <si>
    <t>Phone Number</t>
  </si>
  <si>
    <t>Req. delivery date</t>
  </si>
  <si>
    <t>Order Overview</t>
  </si>
  <si>
    <t>Number of Sets</t>
  </si>
  <si>
    <t>Number of Holds</t>
  </si>
  <si>
    <t>Total Weight (approx.)</t>
  </si>
  <si>
    <t>Net Price</t>
  </si>
  <si>
    <t>Discounted Net Price</t>
  </si>
  <si>
    <t>Comments</t>
  </si>
  <si>
    <t>Differing Shipping Adress</t>
  </si>
  <si>
    <t>Value of Goods (net)</t>
  </si>
  <si>
    <t>Min. quantity surcharge</t>
  </si>
  <si>
    <t>(under 500€ per color = 25€ )</t>
  </si>
  <si>
    <t>Net</t>
  </si>
  <si>
    <t>Gross</t>
  </si>
  <si>
    <t>VAT 19%</t>
  </si>
  <si>
    <t>Up to 5 kg = 9,50 €</t>
  </si>
  <si>
    <t>Yellow RAL 1023</t>
  </si>
  <si>
    <t>Orange RAL 2004</t>
  </si>
  <si>
    <t>Red RAL 3020</t>
  </si>
  <si>
    <t>Violet RAL 4008</t>
  </si>
  <si>
    <t>Blue RAL 5015</t>
  </si>
  <si>
    <t>Mint RAL 6027</t>
  </si>
  <si>
    <t>Green RAL 6037</t>
  </si>
  <si>
    <t>Brown RAL 8007</t>
  </si>
  <si>
    <t>Grey RAL 7040</t>
  </si>
  <si>
    <t>Black RAL 9005</t>
  </si>
  <si>
    <t>White RAL 9010</t>
  </si>
  <si>
    <t>Luminous Yellow</t>
  </si>
  <si>
    <t xml:space="preserve">Luminous Orange </t>
  </si>
  <si>
    <t>Luminous Pink</t>
  </si>
  <si>
    <t>Luminous Green</t>
  </si>
  <si>
    <t>PT.VM.00001</t>
  </si>
  <si>
    <t>PT.VM.00009</t>
  </si>
  <si>
    <t>PT.VM.00002</t>
  </si>
  <si>
    <t>PT.VM.00010</t>
  </si>
  <si>
    <t>PT.VM.00003</t>
  </si>
  <si>
    <t>PT.VM.00011</t>
  </si>
  <si>
    <t>PT.VM.00004</t>
  </si>
  <si>
    <t>PT.VM.00012</t>
  </si>
  <si>
    <t>PT.VM.00005</t>
  </si>
  <si>
    <t>PT.VM.00013</t>
  </si>
  <si>
    <t>PT.VM.00006</t>
  </si>
  <si>
    <t>PT.VM.00014</t>
  </si>
  <si>
    <t>PT.VM.00007</t>
  </si>
  <si>
    <t>PT.VM.00015</t>
  </si>
  <si>
    <t>PT.VM.00008</t>
  </si>
  <si>
    <t>PT.VM.00016</t>
  </si>
  <si>
    <t>Length</t>
  </si>
  <si>
    <t>MACRO BAT 1</t>
  </si>
  <si>
    <t>MACRO BAT 2</t>
  </si>
  <si>
    <t>MACRO BAT 3</t>
  </si>
  <si>
    <t>MACRO BAT 4</t>
  </si>
  <si>
    <t>MACRO BAT 5</t>
  </si>
  <si>
    <t>MACRO BAT 6</t>
  </si>
  <si>
    <t>MACRO BAT 7</t>
  </si>
  <si>
    <t>MACRO BAT 8</t>
  </si>
  <si>
    <t>MACRO (next page)</t>
  </si>
  <si>
    <t>Climbing Holds</t>
  </si>
  <si>
    <t>Macros</t>
  </si>
  <si>
    <t>Terms and Conditions</t>
  </si>
  <si>
    <t>Content</t>
  </si>
  <si>
    <t>Back to Conclusion</t>
  </si>
  <si>
    <t>Click</t>
  </si>
  <si>
    <t>Back to Overview</t>
  </si>
  <si>
    <t>Wir machen gerne ein individuelles Angebot. Einfach anfragen: info@polytalon.com oder +491701946194.
Wir liefern ausschließlich zu unseren allgemeinen Geschäftsbedingungen im beiliegenden Tabellenblatt.</t>
  </si>
  <si>
    <t xml:space="preserve">We make individual offers. Just ask: info@polytalon.com or +491701946194.
We ship solely on our terms on conditions in the attached Excel Sheet. </t>
  </si>
  <si>
    <t>easy-hard</t>
  </si>
  <si>
    <t>XS-XL</t>
  </si>
  <si>
    <t xml:space="preserve">DUALTEX                                                DUALTEX  </t>
  </si>
  <si>
    <t>hard/medium</t>
  </si>
  <si>
    <t>FATBAT Foothold Spax</t>
  </si>
  <si>
    <t>FATBAT Hold/Foothold Spax</t>
  </si>
  <si>
    <t>FATBAT Foothold Bolt</t>
  </si>
  <si>
    <t>FATBAT OPEN JUGS XL</t>
  </si>
  <si>
    <t>FATBAT OPEN JUGS L</t>
  </si>
  <si>
    <t>FATBAT JUGS L</t>
  </si>
  <si>
    <t>FATBAT DIRECTION JUGS L</t>
  </si>
  <si>
    <t>FATBAT JUGS M</t>
  </si>
  <si>
    <t>FATBAT INCUT CRIMPS M</t>
  </si>
  <si>
    <t>XL+</t>
  </si>
  <si>
    <t>FATBAT SLOPER L Dualtex</t>
  </si>
  <si>
    <t>FATBAT OPEN JUGS XL Dualtex</t>
  </si>
  <si>
    <t>FATBAT MINI INCUT S</t>
  </si>
  <si>
    <t>FATBAT -easy-</t>
  </si>
  <si>
    <t>FATBAT -hard-</t>
  </si>
  <si>
    <t>FATBAT Complete (5%)</t>
  </si>
  <si>
    <t>FATBAT OPEN JUG L Dualtex</t>
  </si>
  <si>
    <t>FATBAT SLOPER XL Dualtex 2</t>
  </si>
  <si>
    <t>FATBAT SLOPER XL Dualtex 1</t>
  </si>
  <si>
    <t>FATBAT OPEN JUGS XL+</t>
  </si>
  <si>
    <t>FATBAT JUGS XL I</t>
  </si>
  <si>
    <t>FATBAT JUGS XL II</t>
  </si>
  <si>
    <t>Pant. 806C
(fl) PINK</t>
  </si>
  <si>
    <t>NEW</t>
  </si>
  <si>
    <t>Pant. 804C (fl) ORANGE</t>
  </si>
  <si>
    <t>Valid
2023</t>
  </si>
  <si>
    <t>FATBAT OPEN JUGS XL+ Dualtex</t>
  </si>
  <si>
    <t>FATBAT JUGS XL+ Dualtex</t>
  </si>
  <si>
    <t>FATBAT JUGS XL+ Block 1</t>
  </si>
  <si>
    <t>FATBAT JUGS XL+ Block 2</t>
  </si>
  <si>
    <t>FATBAT JUGS XL+ Block 3</t>
  </si>
  <si>
    <t>YINGS Complete</t>
  </si>
  <si>
    <t>RAL 6027 
MINT</t>
  </si>
  <si>
    <t>YINGS Boulder</t>
  </si>
  <si>
    <t>YINGS Lead</t>
  </si>
  <si>
    <t>YING XXL Jug Right</t>
  </si>
  <si>
    <t>YING L Incut Crimp</t>
  </si>
  <si>
    <t>YING M Incut Crimp</t>
  </si>
  <si>
    <t>YING S Incut Crimp</t>
  </si>
  <si>
    <t>YING S Spax</t>
  </si>
  <si>
    <t>YING S Footholds Negative</t>
  </si>
  <si>
    <t>YING XS Footholds Positive</t>
  </si>
  <si>
    <t>YING XXL Open Jug Left</t>
  </si>
  <si>
    <t>YING XXL Sloper Right</t>
  </si>
  <si>
    <t xml:space="preserve">YING L Juggy </t>
  </si>
  <si>
    <t>YING M Juggy</t>
  </si>
  <si>
    <t>YING XL Jug + Open Jug Right</t>
  </si>
  <si>
    <t>Fullmoon Boulder Selection hard</t>
  </si>
  <si>
    <t>Fullmoon Boulder Selection easy</t>
  </si>
  <si>
    <t>Fullmoon Lead Selection easy</t>
  </si>
  <si>
    <t>RAL 6037 PURE GREEN</t>
  </si>
  <si>
    <t>medium-
hard</t>
  </si>
  <si>
    <t>RAL 6018 
YELLOW GREEN</t>
  </si>
  <si>
    <t>RAL 1023
YELLOW</t>
  </si>
  <si>
    <t>RAL 2004 ORANGE</t>
  </si>
  <si>
    <t>RAL 
9010
WHITE</t>
  </si>
  <si>
    <t>RAL 4008
PURPLE</t>
  </si>
  <si>
    <t>YING XL Sloper + Crimp Left</t>
  </si>
  <si>
    <t>YING XL Sloper + Crimp Right</t>
  </si>
  <si>
    <t>Ouefs</t>
  </si>
  <si>
    <t>Down Climb Jugs</t>
  </si>
  <si>
    <t>RAL
7001
GREY</t>
  </si>
  <si>
    <t>MACRO + FATBAT Combo Standard</t>
  </si>
  <si>
    <t>XS-Macro</t>
  </si>
  <si>
    <t>MACRO + FATBAT Combo Extended</t>
  </si>
  <si>
    <t xml:space="preserve">Bolt-on  Screw-on     </t>
  </si>
  <si>
    <t>Medium</t>
  </si>
  <si>
    <t>medium-easy</t>
  </si>
  <si>
    <t>Luna Jugs XL</t>
  </si>
  <si>
    <t>Luna Jugs L I</t>
  </si>
  <si>
    <t>Luna Jugs L II</t>
  </si>
  <si>
    <t>Luna Jugs L III</t>
  </si>
  <si>
    <t>Luna Jugs L IV</t>
  </si>
  <si>
    <t>Luna Sloper L-XL</t>
  </si>
  <si>
    <t>Luna Edges L</t>
  </si>
  <si>
    <t>Luna Jugs M I</t>
  </si>
  <si>
    <t>Luna Jugs MII</t>
  </si>
  <si>
    <t>Luna Crimps M</t>
  </si>
  <si>
    <t>Luna Footholds S</t>
  </si>
  <si>
    <t>Luna Footholds XS</t>
  </si>
  <si>
    <t>Luna Boulder Selection</t>
  </si>
  <si>
    <t>Luna Lead Selection</t>
  </si>
  <si>
    <t>Luna Complete</t>
  </si>
  <si>
    <t>MACRO + FATBAT Combo Deluxe (5%)</t>
  </si>
  <si>
    <t>Melon Wood 2</t>
  </si>
  <si>
    <t xml:space="preserve">Melon Wood 1 </t>
  </si>
  <si>
    <t>Degree</t>
  </si>
  <si>
    <t>Melon Wood 3</t>
  </si>
  <si>
    <t>Melon Wood 4</t>
  </si>
  <si>
    <t>Melon Wood 5</t>
  </si>
  <si>
    <t>Melon Wood 6</t>
  </si>
  <si>
    <t>Melon Wood 7</t>
  </si>
  <si>
    <t>Melon Wood 8</t>
  </si>
  <si>
    <t>MELON XL 1</t>
  </si>
  <si>
    <t>MELON XL 2</t>
  </si>
  <si>
    <t>MELON XL 3</t>
  </si>
  <si>
    <t>Volumes</t>
  </si>
  <si>
    <t>MELON XXL 1</t>
  </si>
  <si>
    <t>MELON XXL 2</t>
  </si>
  <si>
    <t>MELON XXL 3</t>
  </si>
  <si>
    <t>XS-Volumes</t>
  </si>
  <si>
    <t xml:space="preserve">mixed </t>
  </si>
  <si>
    <t>Fulltex Black</t>
  </si>
  <si>
    <t>Height</t>
  </si>
  <si>
    <t>DT Black +10%</t>
  </si>
  <si>
    <t>DT Black/White +10%</t>
  </si>
  <si>
    <t>Wood +10%</t>
  </si>
  <si>
    <t>no single order</t>
  </si>
  <si>
    <t>only complete</t>
  </si>
  <si>
    <t>Bolt-on/ Screw on</t>
  </si>
  <si>
    <t>Above 5 kg = 37,50 €</t>
  </si>
  <si>
    <t>Fullmoon Jug XXL</t>
  </si>
  <si>
    <t>Fullmoon Jugs L2</t>
  </si>
  <si>
    <t>MELON L 1</t>
  </si>
  <si>
    <t>MELON L 2</t>
  </si>
  <si>
    <t>MELON M 1</t>
  </si>
  <si>
    <t>MELON M 2</t>
  </si>
  <si>
    <t>MELON Spax BOW</t>
  </si>
  <si>
    <t>MELON Complete</t>
  </si>
  <si>
    <t>L in cm</t>
  </si>
  <si>
    <t>H in cm</t>
  </si>
  <si>
    <t>tbd</t>
  </si>
  <si>
    <t>55-75</t>
  </si>
  <si>
    <t>14-21</t>
  </si>
  <si>
    <t>55-76</t>
  </si>
  <si>
    <t>14-22</t>
  </si>
  <si>
    <t>DUAL TEX                      DUAL TEX</t>
  </si>
  <si>
    <t>YING 5</t>
  </si>
  <si>
    <t>YING 4</t>
  </si>
  <si>
    <t>YING 3</t>
  </si>
  <si>
    <t>YING 2</t>
  </si>
  <si>
    <t>YING 1</t>
  </si>
  <si>
    <t>YING DUALTEX 
Double Set -10%</t>
  </si>
  <si>
    <t>YING DUALTEX 
Set -5%</t>
  </si>
  <si>
    <t>MACRO BATS
FULLTEX</t>
  </si>
  <si>
    <t>MACRO BATS
DUALTEX</t>
  </si>
  <si>
    <t>YING 1 (DT)</t>
  </si>
  <si>
    <t>YING 2 (DT)</t>
  </si>
  <si>
    <t>YING 3 (DT)</t>
  </si>
  <si>
    <t>YING 4 (DT)</t>
  </si>
  <si>
    <t>YING 5 (DT)</t>
  </si>
  <si>
    <t>YING Fulltex
Set -5%</t>
  </si>
  <si>
    <t>YING Fulltex
Double Set -10%</t>
  </si>
  <si>
    <r>
      <t>YING XXL Jug</t>
    </r>
    <r>
      <rPr>
        <sz val="12"/>
        <rFont val="Futura Lt BT"/>
        <family val="2"/>
      </rPr>
      <t xml:space="preserve"> + Open Jug</t>
    </r>
    <r>
      <rPr>
        <sz val="12"/>
        <color rgb="FFFF0000"/>
        <rFont val="Futura Lt BT"/>
        <family val="2"/>
      </rPr>
      <t xml:space="preserve"> </t>
    </r>
    <r>
      <rPr>
        <sz val="12"/>
        <color theme="1"/>
        <rFont val="Futura Lt BT"/>
        <family val="2"/>
      </rPr>
      <t>Left</t>
    </r>
  </si>
  <si>
    <r>
      <t xml:space="preserve">YING XL </t>
    </r>
    <r>
      <rPr>
        <sz val="12"/>
        <rFont val="Futura Lt BT"/>
        <family val="2"/>
      </rPr>
      <t>Jug + Open Jug</t>
    </r>
    <r>
      <rPr>
        <sz val="12"/>
        <color theme="1"/>
        <rFont val="Futura Lt BT"/>
        <family val="2"/>
      </rPr>
      <t xml:space="preserve"> Left</t>
    </r>
  </si>
  <si>
    <t>DUAL TEX</t>
  </si>
  <si>
    <t>Melon Wood Single Set</t>
  </si>
  <si>
    <t>Melon Wood Double Set 
-5%</t>
  </si>
  <si>
    <t>FULLTEX                                                               FULLTEX                                                               FULLTEX</t>
  </si>
  <si>
    <t>MELON Combo: Holds + 16 Volumes (black fulltex) -10%</t>
  </si>
  <si>
    <t>MELON Combo: Holds + 8 Volumes (black fulltex) -3%</t>
  </si>
  <si>
    <t>MELON Spax S</t>
  </si>
  <si>
    <t>MELON Footholds</t>
  </si>
  <si>
    <t>Shipping Flatfee</t>
  </si>
  <si>
    <t>Above 50 kg  = TBD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</si>
</sst>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  <numFmt numFmtId="165" formatCode="0.0"/>
  </numFmts>
  <fonts count="4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28"/>
      <color theme="1"/>
      <name val="Futura Lt BT"/>
      <family val="2"/>
    </font>
    <font>
      <b/>
      <sz val="18"/>
      <color theme="1"/>
      <name val="Futura Lt BT"/>
      <family val="2"/>
    </font>
    <font>
      <b/>
      <sz val="22"/>
      <color theme="1"/>
      <name val="Futura Lt BT"/>
      <family val="2"/>
    </font>
    <font>
      <b/>
      <sz val="10"/>
      <color rgb="FF00B050"/>
      <name val="Futura Lt BT"/>
      <family val="2"/>
    </font>
    <font>
      <sz val="11"/>
      <color rgb="FF00B050"/>
      <name val="Calibri"/>
      <family val="2"/>
      <scheme val="minor"/>
    </font>
    <font>
      <b/>
      <sz val="9"/>
      <color theme="0" tint="-4.9989318521683403E-2"/>
      <name val="Futura Lt BT"/>
      <family val="2"/>
    </font>
    <font>
      <sz val="11"/>
      <name val="Calibri"/>
      <family val="2"/>
      <scheme val="minor"/>
    </font>
    <font>
      <b/>
      <sz val="9"/>
      <color theme="0"/>
      <name val="Futura Lt BT"/>
      <family val="2"/>
    </font>
    <font>
      <b/>
      <sz val="9"/>
      <name val="Futura Lt BT"/>
      <family val="2"/>
    </font>
    <font>
      <b/>
      <sz val="9"/>
      <color theme="1"/>
      <name val="Futura Lt BT"/>
      <family val="2"/>
    </font>
    <font>
      <sz val="11"/>
      <color rgb="FFFF0000"/>
      <name val="Calibri"/>
      <family val="2"/>
      <scheme val="minor"/>
    </font>
    <font>
      <b/>
      <sz val="10"/>
      <color theme="0"/>
      <name val="Futura Lt BT"/>
      <family val="2"/>
    </font>
    <font>
      <b/>
      <sz val="10"/>
      <name val="Futura Lt BT"/>
      <family val="2"/>
    </font>
    <font>
      <sz val="11"/>
      <color rgb="FFFF0000"/>
      <name val="Futura Lt BT"/>
      <family val="2"/>
    </font>
    <font>
      <sz val="10"/>
      <color theme="0"/>
      <name val="Futura Lt BT"/>
      <family val="2"/>
    </font>
    <font>
      <sz val="11"/>
      <color theme="1"/>
      <name val="Futura Lt BT"/>
      <family val="2"/>
    </font>
    <font>
      <sz val="12"/>
      <color theme="1"/>
      <name val="Futura Lt BT"/>
      <family val="2"/>
    </font>
    <font>
      <sz val="12"/>
      <color theme="1"/>
      <name val="Calibri"/>
      <family val="2"/>
      <scheme val="minor"/>
    </font>
    <font>
      <sz val="12"/>
      <color theme="1"/>
      <name val="Futura Lt BT"/>
      <family val="2"/>
    </font>
    <font>
      <sz val="12"/>
      <name val="Futura Lt BT"/>
      <family val="2"/>
    </font>
    <font>
      <sz val="12"/>
      <color rgb="FFFF0000"/>
      <name val="Futura Lt BT"/>
      <family val="2"/>
    </font>
    <font>
      <u/>
      <sz val="12"/>
      <color theme="10"/>
      <name val="Futura Lt BT"/>
      <family val="2"/>
    </font>
    <font>
      <sz val="14"/>
      <color theme="1"/>
      <name val="Futura Lt BT"/>
      <family val="2"/>
    </font>
    <font>
      <b/>
      <sz val="12"/>
      <name val="Futura Lt BT"/>
      <family val="2"/>
    </font>
    <font>
      <sz val="18"/>
      <color theme="1"/>
      <name val="Futura Lt BT"/>
      <family val="2"/>
    </font>
  </fonts>
  <fills count="37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7B528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844C82"/>
        <bgColor indexed="64"/>
      </patternFill>
    </fill>
    <fill>
      <patternFill patternType="solid">
        <fgColor rgb="FF7EBAB5"/>
        <bgColor indexed="64"/>
      </patternFill>
    </fill>
    <fill>
      <patternFill patternType="solid">
        <fgColor rgb="FF008B29"/>
        <bgColor indexed="64"/>
      </patternFill>
    </fill>
    <fill>
      <patternFill patternType="solid">
        <fgColor rgb="FF70452A"/>
        <bgColor indexed="64"/>
      </patternFill>
    </fill>
    <fill>
      <patternFill patternType="solid">
        <fgColor rgb="FF989EA1"/>
        <bgColor indexed="64"/>
      </patternFill>
    </fill>
    <fill>
      <patternFill patternType="solid">
        <fgColor rgb="FFF1ECE1"/>
        <bgColor indexed="64"/>
      </patternFill>
    </fill>
    <fill>
      <patternFill patternType="solid">
        <fgColor rgb="FFFF4D06"/>
        <bgColor indexed="64"/>
      </patternFill>
    </fill>
    <fill>
      <patternFill patternType="solid">
        <fgColor rgb="FFE90596"/>
        <bgColor indexed="64"/>
      </patternFill>
    </fill>
    <fill>
      <patternFill patternType="solid">
        <fgColor rgb="FFAADB1E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FC7124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9ED2D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31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 style="thin">
        <color rgb="FFA2CF83"/>
      </right>
      <top/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 style="dashDot">
        <color indexed="64"/>
      </top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/>
      <right style="thin">
        <color rgb="FFA2CF83"/>
      </right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theme="1"/>
      </bottom>
      <diagonal/>
    </border>
    <border>
      <left style="dashDot">
        <color indexed="64"/>
      </left>
      <right/>
      <top/>
      <bottom style="dashDot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indexed="64"/>
      </bottom>
      <diagonal/>
    </border>
    <border>
      <left/>
      <right style="medium">
        <color theme="1"/>
      </right>
      <top style="thin">
        <color rgb="FF92D050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2" tint="-0.89999084444715716"/>
      </bottom>
      <diagonal/>
    </border>
    <border>
      <left style="dashDot">
        <color indexed="64"/>
      </left>
      <right style="dashDot">
        <color indexed="64"/>
      </right>
      <top/>
      <bottom style="medium">
        <color theme="2" tint="-0.89999084444715716"/>
      </bottom>
      <diagonal/>
    </border>
    <border>
      <left/>
      <right/>
      <top/>
      <bottom style="medium">
        <color theme="2" tint="-0.89999084444715716"/>
      </bottom>
      <diagonal/>
    </border>
    <border>
      <left style="dashDot">
        <color indexed="64"/>
      </left>
      <right/>
      <top/>
      <bottom style="medium">
        <color theme="2" tint="-0.89999084444715716"/>
      </bottom>
      <diagonal/>
    </border>
    <border>
      <left style="medium">
        <color indexed="64"/>
      </left>
      <right/>
      <top/>
      <bottom style="medium">
        <color theme="2" tint="-0.89999084444715716"/>
      </bottom>
      <diagonal/>
    </border>
    <border>
      <left style="medium">
        <color theme="2" tint="-0.89999084444715716"/>
      </left>
      <right style="medium">
        <color theme="2" tint="-0.89999084444715716"/>
      </right>
      <top/>
      <bottom/>
      <diagonal/>
    </border>
    <border>
      <left style="medium">
        <color theme="2" tint="-0.89999084444715716"/>
      </left>
      <right style="medium">
        <color theme="2" tint="-0.89999084444715716"/>
      </right>
      <top/>
      <bottom style="medium">
        <color theme="2" tint="-0.89999084444715716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indexed="64"/>
      </bottom>
      <diagonal/>
    </border>
    <border>
      <left/>
      <right style="dashDot">
        <color indexed="64"/>
      </right>
      <top style="medium">
        <color theme="1"/>
      </top>
      <bottom style="dashDot">
        <color indexed="64"/>
      </bottom>
      <diagonal/>
    </border>
    <border>
      <left style="dashDot">
        <color indexed="64"/>
      </left>
      <right/>
      <top style="medium">
        <color theme="1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theme="1"/>
      </top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dashDot">
        <color indexed="64"/>
      </left>
      <right/>
      <top/>
      <bottom style="medium">
        <color theme="1"/>
      </bottom>
      <diagonal/>
    </border>
    <border>
      <left style="dashDot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theme="1"/>
      </right>
      <top/>
      <bottom style="medium">
        <color theme="2" tint="-0.89999084444715716"/>
      </bottom>
      <diagonal/>
    </border>
    <border>
      <left/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medium">
        <color theme="1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thin">
        <color theme="2" tint="-9.9978637043366805E-2"/>
      </left>
      <right style="medium">
        <color theme="1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medium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thin">
        <color theme="2" tint="-9.9978637043366805E-2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2" tint="-9.9978637043366805E-2"/>
      </left>
      <right/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medium">
        <color theme="1"/>
      </bottom>
      <diagonal/>
    </border>
    <border>
      <left style="thin">
        <color theme="2" tint="-9.9978637043366805E-2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/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 style="thin">
        <color theme="2" tint="-9.9978637043366805E-2"/>
      </left>
      <right style="medium">
        <color theme="1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medium">
        <color theme="1"/>
      </right>
      <top/>
      <bottom style="thin">
        <color theme="2" tint="-9.9978637043366805E-2"/>
      </bottom>
      <diagonal/>
    </border>
    <border>
      <left/>
      <right style="dashDot">
        <color theme="1"/>
      </right>
      <top/>
      <bottom/>
      <diagonal/>
    </border>
    <border>
      <left/>
      <right style="dashDot">
        <color theme="1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 style="dashDot">
        <color theme="1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theme="2" tint="-0.89999084444715716"/>
      </left>
      <right style="medium">
        <color theme="1"/>
      </right>
      <top style="medium">
        <color theme="1"/>
      </top>
      <bottom/>
      <diagonal/>
    </border>
    <border>
      <left style="medium">
        <color theme="2" tint="-0.89999084444715716"/>
      </left>
      <right style="medium">
        <color theme="1"/>
      </right>
      <top/>
      <bottom/>
      <diagonal/>
    </border>
    <border>
      <left style="medium">
        <color theme="2" tint="-0.89999084444715716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/>
      <diagonal/>
    </border>
    <border>
      <left/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medium">
        <color theme="1"/>
      </right>
      <top style="medium">
        <color theme="1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/>
      <top style="dashDot">
        <color theme="1"/>
      </top>
      <bottom/>
      <diagonal/>
    </border>
    <border>
      <left style="dashDot">
        <color indexed="64"/>
      </left>
      <right style="medium">
        <color theme="1"/>
      </right>
      <top style="dashDot">
        <color theme="1"/>
      </top>
      <bottom/>
      <diagonal/>
    </border>
    <border>
      <left style="dashDot">
        <color indexed="64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dashDot">
        <color theme="1"/>
      </right>
      <top style="medium">
        <color theme="1"/>
      </top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dashDot">
        <color theme="1"/>
      </bottom>
      <diagonal/>
    </border>
    <border>
      <left style="medium">
        <color indexed="64"/>
      </left>
      <right style="medium">
        <color theme="1"/>
      </right>
      <top/>
      <bottom style="thin">
        <color rgb="FF92D050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theme="1"/>
      </left>
      <right style="thin">
        <color theme="2" tint="-9.9978637043366805E-2"/>
      </right>
      <top/>
      <bottom style="medium">
        <color indexed="64"/>
      </bottom>
      <diagonal/>
    </border>
    <border>
      <left style="thin">
        <color theme="2" tint="-9.9978637043366805E-2"/>
      </left>
      <right/>
      <top/>
      <bottom style="medium">
        <color indexed="64"/>
      </bottom>
      <diagonal/>
    </border>
    <border>
      <left/>
      <right style="thin">
        <color theme="2" tint="-9.9978637043366805E-2"/>
      </right>
      <top/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medium">
        <color indexed="64"/>
      </bottom>
      <diagonal/>
    </border>
    <border>
      <left style="thin">
        <color theme="2" tint="-9.9978637043366805E-2"/>
      </left>
      <right style="medium">
        <color theme="1"/>
      </right>
      <top/>
      <bottom style="medium">
        <color indexed="64"/>
      </bottom>
      <diagonal/>
    </border>
    <border>
      <left/>
      <right style="dashDot">
        <color theme="1"/>
      </right>
      <top/>
      <bottom style="medium">
        <color indexed="64"/>
      </bottom>
      <diagonal/>
    </border>
    <border>
      <left style="medium">
        <color theme="2" tint="-0.89999084444715716"/>
      </left>
      <right style="medium">
        <color theme="1"/>
      </right>
      <top/>
      <bottom style="medium">
        <color indexed="64"/>
      </bottom>
      <diagonal/>
    </border>
    <border>
      <left/>
      <right style="thin">
        <color rgb="FFA2CF83"/>
      </right>
      <top style="dashDot">
        <color indexed="64"/>
      </top>
      <bottom style="dashDot">
        <color indexed="64"/>
      </bottom>
      <diagonal/>
    </border>
    <border>
      <left style="thin">
        <color rgb="FFA2CF83"/>
      </left>
      <right/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dashDot">
        <color indexed="64"/>
      </bottom>
      <diagonal/>
    </border>
    <border>
      <left/>
      <right/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/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/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 style="dashDot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medium">
        <color theme="1"/>
      </right>
      <top/>
      <bottom/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676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1" fontId="4" fillId="11" borderId="3" xfId="0" applyNumberFormat="1" applyFont="1" applyFill="1" applyBorder="1" applyAlignment="1">
      <alignment horizontal="center" vertical="center"/>
    </xf>
    <xf numFmtId="1" fontId="4" fillId="10" borderId="3" xfId="0" applyNumberFormat="1" applyFont="1" applyFill="1" applyBorder="1" applyAlignment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0" fontId="0" fillId="7" borderId="0" xfId="0" applyFill="1"/>
    <xf numFmtId="0" fontId="0" fillId="7" borderId="0" xfId="0" applyFill="1" applyAlignment="1">
      <alignment horizontal="center" vertical="center"/>
    </xf>
    <xf numFmtId="1" fontId="4" fillId="11" borderId="5" xfId="0" applyNumberFormat="1" applyFont="1" applyFill="1" applyBorder="1" applyAlignment="1">
      <alignment horizontal="center" vertical="center"/>
    </xf>
    <xf numFmtId="1" fontId="4" fillId="10" borderId="5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44" fontId="4" fillId="0" borderId="9" xfId="0" applyNumberFormat="1" applyFont="1" applyBorder="1" applyAlignment="1">
      <alignment horizontal="center" vertical="center"/>
    </xf>
    <xf numFmtId="1" fontId="4" fillId="11" borderId="12" xfId="0" applyNumberFormat="1" applyFont="1" applyFill="1" applyBorder="1" applyAlignment="1">
      <alignment horizontal="center" vertical="center"/>
    </xf>
    <xf numFmtId="1" fontId="4" fillId="10" borderId="12" xfId="0" applyNumberFormat="1" applyFont="1" applyFill="1" applyBorder="1" applyAlignment="1">
      <alignment horizontal="center" vertical="center"/>
    </xf>
    <xf numFmtId="1" fontId="6" fillId="3" borderId="12" xfId="0" applyNumberFormat="1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1" fontId="4" fillId="9" borderId="13" xfId="0" applyNumberFormat="1" applyFont="1" applyFill="1" applyBorder="1" applyAlignment="1">
      <alignment horizontal="center" vertical="center"/>
    </xf>
    <xf numFmtId="1" fontId="4" fillId="9" borderId="14" xfId="0" applyNumberFormat="1" applyFont="1" applyFill="1" applyBorder="1" applyAlignment="1">
      <alignment horizontal="center" vertical="center"/>
    </xf>
    <xf numFmtId="1" fontId="4" fillId="9" borderId="15" xfId="0" applyNumberFormat="1" applyFont="1" applyFill="1" applyBorder="1" applyAlignment="1">
      <alignment horizontal="center" vertical="center"/>
    </xf>
    <xf numFmtId="1" fontId="4" fillId="9" borderId="16" xfId="0" applyNumberFormat="1" applyFont="1" applyFill="1" applyBorder="1" applyAlignment="1">
      <alignment horizontal="center" vertical="center"/>
    </xf>
    <xf numFmtId="44" fontId="8" fillId="7" borderId="4" xfId="0" applyNumberFormat="1" applyFont="1" applyFill="1" applyBorder="1" applyAlignment="1">
      <alignment horizontal="center" vertical="center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44" fontId="4" fillId="0" borderId="19" xfId="0" applyNumberFormat="1" applyFont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3" fillId="7" borderId="21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3" fillId="0" borderId="17" xfId="0" applyFont="1" applyBorder="1"/>
    <xf numFmtId="0" fontId="4" fillId="7" borderId="25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>
      <alignment horizontal="center" vertical="center"/>
    </xf>
    <xf numFmtId="0" fontId="3" fillId="7" borderId="24" xfId="0" applyFont="1" applyFill="1" applyBorder="1" applyAlignment="1">
      <alignment horizontal="center" vertical="center"/>
    </xf>
    <xf numFmtId="44" fontId="4" fillId="0" borderId="25" xfId="0" applyNumberFormat="1" applyFont="1" applyBorder="1" applyAlignment="1">
      <alignment horizontal="center" vertical="center"/>
    </xf>
    <xf numFmtId="1" fontId="9" fillId="14" borderId="1" xfId="0" applyNumberFormat="1" applyFont="1" applyFill="1" applyBorder="1" applyAlignment="1">
      <alignment horizontal="center" vertical="center"/>
    </xf>
    <xf numFmtId="1" fontId="9" fillId="14" borderId="5" xfId="0" applyNumberFormat="1" applyFont="1" applyFill="1" applyBorder="1" applyAlignment="1">
      <alignment horizontal="center" vertical="center"/>
    </xf>
    <xf numFmtId="1" fontId="9" fillId="14" borderId="3" xfId="0" applyNumberFormat="1" applyFont="1" applyFill="1" applyBorder="1" applyAlignment="1">
      <alignment horizontal="center" vertical="center"/>
    </xf>
    <xf numFmtId="1" fontId="9" fillId="14" borderId="12" xfId="0" applyNumberFormat="1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0" fillId="7" borderId="0" xfId="0" applyFont="1" applyFill="1" applyAlignment="1">
      <alignment horizontal="center"/>
    </xf>
    <xf numFmtId="0" fontId="11" fillId="0" borderId="25" xfId="0" applyFont="1" applyBorder="1"/>
    <xf numFmtId="0" fontId="4" fillId="7" borderId="32" xfId="0" applyFont="1" applyFill="1" applyBorder="1"/>
    <xf numFmtId="2" fontId="4" fillId="7" borderId="32" xfId="0" applyNumberFormat="1" applyFont="1" applyFill="1" applyBorder="1"/>
    <xf numFmtId="2" fontId="5" fillId="7" borderId="32" xfId="0" applyNumberFormat="1" applyFont="1" applyFill="1" applyBorder="1"/>
    <xf numFmtId="0" fontId="5" fillId="7" borderId="32" xfId="0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/>
    <xf numFmtId="2" fontId="3" fillId="7" borderId="0" xfId="3" applyNumberFormat="1" applyFont="1" applyFill="1" applyBorder="1"/>
    <xf numFmtId="0" fontId="4" fillId="7" borderId="0" xfId="0" applyFont="1" applyFill="1"/>
    <xf numFmtId="0" fontId="11" fillId="7" borderId="0" xfId="0" applyFont="1" applyFill="1"/>
    <xf numFmtId="0" fontId="10" fillId="7" borderId="0" xfId="0" applyFont="1" applyFill="1"/>
    <xf numFmtId="0" fontId="5" fillId="7" borderId="0" xfId="0" applyFont="1" applyFill="1"/>
    <xf numFmtId="0" fontId="14" fillId="7" borderId="0" xfId="0" applyFont="1" applyFill="1"/>
    <xf numFmtId="0" fontId="13" fillId="7" borderId="0" xfId="0" applyFont="1" applyFill="1"/>
    <xf numFmtId="0" fontId="13" fillId="7" borderId="0" xfId="0" applyFont="1" applyFill="1" applyAlignment="1">
      <alignment horizontal="center" vertical="center"/>
    </xf>
    <xf numFmtId="44" fontId="4" fillId="0" borderId="11" xfId="0" applyNumberFormat="1" applyFont="1" applyBorder="1" applyAlignment="1">
      <alignment horizontal="center" vertical="center"/>
    </xf>
    <xf numFmtId="1" fontId="4" fillId="12" borderId="33" xfId="0" applyNumberFormat="1" applyFont="1" applyFill="1" applyBorder="1" applyAlignment="1">
      <alignment horizontal="center" vertical="center"/>
    </xf>
    <xf numFmtId="1" fontId="4" fillId="11" borderId="34" xfId="0" applyNumberFormat="1" applyFont="1" applyFill="1" applyBorder="1" applyAlignment="1">
      <alignment horizontal="center" vertical="center"/>
    </xf>
    <xf numFmtId="1" fontId="4" fillId="10" borderId="34" xfId="0" applyNumberFormat="1" applyFont="1" applyFill="1" applyBorder="1" applyAlignment="1">
      <alignment horizontal="center" vertical="center"/>
    </xf>
    <xf numFmtId="1" fontId="9" fillId="14" borderId="34" xfId="0" applyNumberFormat="1" applyFont="1" applyFill="1" applyBorder="1" applyAlignment="1">
      <alignment horizontal="center" vertical="center"/>
    </xf>
    <xf numFmtId="1" fontId="6" fillId="3" borderId="34" xfId="0" applyNumberFormat="1" applyFont="1" applyFill="1" applyBorder="1" applyAlignment="1">
      <alignment horizontal="center" vertical="center"/>
    </xf>
    <xf numFmtId="1" fontId="4" fillId="9" borderId="35" xfId="0" applyNumberFormat="1" applyFont="1" applyFill="1" applyBorder="1" applyAlignment="1">
      <alignment horizontal="center" vertical="center"/>
    </xf>
    <xf numFmtId="1" fontId="4" fillId="9" borderId="36" xfId="0" applyNumberFormat="1" applyFont="1" applyFill="1" applyBorder="1" applyAlignment="1">
      <alignment horizontal="center" vertical="center"/>
    </xf>
    <xf numFmtId="44" fontId="4" fillId="0" borderId="26" xfId="0" applyNumberFormat="1" applyFont="1" applyBorder="1" applyAlignment="1">
      <alignment horizontal="center" vertical="center"/>
    </xf>
    <xf numFmtId="1" fontId="4" fillId="11" borderId="37" xfId="0" applyNumberFormat="1" applyFont="1" applyFill="1" applyBorder="1" applyAlignment="1">
      <alignment horizontal="center" vertical="center"/>
    </xf>
    <xf numFmtId="1" fontId="4" fillId="10" borderId="38" xfId="0" applyNumberFormat="1" applyFont="1" applyFill="1" applyBorder="1" applyAlignment="1">
      <alignment horizontal="center" vertical="center"/>
    </xf>
    <xf numFmtId="1" fontId="9" fillId="14" borderId="38" xfId="0" applyNumberFormat="1" applyFont="1" applyFill="1" applyBorder="1" applyAlignment="1">
      <alignment horizontal="center" vertical="center"/>
    </xf>
    <xf numFmtId="1" fontId="6" fillId="3" borderId="38" xfId="0" applyNumberFormat="1" applyFont="1" applyFill="1" applyBorder="1" applyAlignment="1">
      <alignment horizontal="center" vertical="center"/>
    </xf>
    <xf numFmtId="1" fontId="4" fillId="11" borderId="33" xfId="0" applyNumberFormat="1" applyFont="1" applyFill="1" applyBorder="1" applyAlignment="1">
      <alignment horizontal="center" vertical="center"/>
    </xf>
    <xf numFmtId="1" fontId="4" fillId="11" borderId="39" xfId="0" applyNumberFormat="1" applyFont="1" applyFill="1" applyBorder="1" applyAlignment="1">
      <alignment horizontal="center" vertical="center"/>
    </xf>
    <xf numFmtId="1" fontId="4" fillId="9" borderId="40" xfId="0" applyNumberFormat="1" applyFont="1" applyFill="1" applyBorder="1" applyAlignment="1">
      <alignment horizontal="center" vertical="center"/>
    </xf>
    <xf numFmtId="1" fontId="4" fillId="12" borderId="41" xfId="0" applyNumberFormat="1" applyFont="1" applyFill="1" applyBorder="1" applyAlignment="1">
      <alignment horizontal="center" vertical="center"/>
    </xf>
    <xf numFmtId="1" fontId="4" fillId="12" borderId="42" xfId="0" applyNumberFormat="1" applyFont="1" applyFill="1" applyBorder="1" applyAlignment="1">
      <alignment horizontal="center" vertical="center"/>
    </xf>
    <xf numFmtId="1" fontId="4" fillId="12" borderId="43" xfId="0" applyNumberFormat="1" applyFont="1" applyFill="1" applyBorder="1" applyAlignment="1">
      <alignment horizontal="center" vertical="center"/>
    </xf>
    <xf numFmtId="1" fontId="4" fillId="11" borderId="44" xfId="0" applyNumberFormat="1" applyFont="1" applyFill="1" applyBorder="1" applyAlignment="1">
      <alignment horizontal="center" vertical="center"/>
    </xf>
    <xf numFmtId="1" fontId="4" fillId="10" borderId="44" xfId="0" applyNumberFormat="1" applyFont="1" applyFill="1" applyBorder="1" applyAlignment="1">
      <alignment horizontal="center" vertical="center"/>
    </xf>
    <xf numFmtId="1" fontId="9" fillId="14" borderId="44" xfId="0" applyNumberFormat="1" applyFont="1" applyFill="1" applyBorder="1" applyAlignment="1">
      <alignment horizontal="center" vertical="center"/>
    </xf>
    <xf numFmtId="1" fontId="6" fillId="3" borderId="44" xfId="0" applyNumberFormat="1" applyFont="1" applyFill="1" applyBorder="1" applyAlignment="1">
      <alignment horizontal="center" vertical="center"/>
    </xf>
    <xf numFmtId="1" fontId="4" fillId="9" borderId="45" xfId="0" applyNumberFormat="1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center" vertical="center"/>
    </xf>
    <xf numFmtId="0" fontId="3" fillId="7" borderId="50" xfId="0" applyFont="1" applyFill="1" applyBorder="1" applyAlignment="1">
      <alignment horizontal="center" vertical="center"/>
    </xf>
    <xf numFmtId="0" fontId="3" fillId="7" borderId="51" xfId="0" applyFont="1" applyFill="1" applyBorder="1" applyAlignment="1">
      <alignment horizontal="center" vertical="center"/>
    </xf>
    <xf numFmtId="1" fontId="4" fillId="7" borderId="52" xfId="0" applyNumberFormat="1" applyFont="1" applyFill="1" applyBorder="1" applyAlignment="1">
      <alignment horizontal="center" vertical="center"/>
    </xf>
    <xf numFmtId="1" fontId="4" fillId="7" borderId="53" xfId="0" applyNumberFormat="1" applyFont="1" applyFill="1" applyBorder="1" applyAlignment="1">
      <alignment horizontal="center" vertical="center"/>
    </xf>
    <xf numFmtId="1" fontId="4" fillId="7" borderId="54" xfId="0" applyNumberFormat="1" applyFont="1" applyFill="1" applyBorder="1" applyAlignment="1">
      <alignment horizontal="center" vertical="center"/>
    </xf>
    <xf numFmtId="1" fontId="4" fillId="7" borderId="55" xfId="0" applyNumberFormat="1" applyFont="1" applyFill="1" applyBorder="1" applyAlignment="1">
      <alignment horizontal="center" vertical="center"/>
    </xf>
    <xf numFmtId="1" fontId="4" fillId="7" borderId="56" xfId="0" applyNumberFormat="1" applyFont="1" applyFill="1" applyBorder="1" applyAlignment="1">
      <alignment horizontal="center" vertical="center"/>
    </xf>
    <xf numFmtId="1" fontId="4" fillId="7" borderId="57" xfId="0" applyNumberFormat="1" applyFont="1" applyFill="1" applyBorder="1" applyAlignment="1">
      <alignment horizontal="center" vertical="center"/>
    </xf>
    <xf numFmtId="1" fontId="4" fillId="7" borderId="58" xfId="0" applyNumberFormat="1" applyFont="1" applyFill="1" applyBorder="1" applyAlignment="1">
      <alignment horizontal="center" vertical="center"/>
    </xf>
    <xf numFmtId="0" fontId="4" fillId="7" borderId="47" xfId="0" applyFont="1" applyFill="1" applyBorder="1" applyAlignment="1" applyProtection="1">
      <alignment horizontal="center"/>
      <protection locked="0"/>
    </xf>
    <xf numFmtId="0" fontId="3" fillId="7" borderId="0" xfId="0" applyFont="1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8" xfId="0" applyNumberFormat="1" applyFont="1" applyFill="1" applyBorder="1" applyAlignment="1">
      <alignment horizontal="center" vertical="center"/>
    </xf>
    <xf numFmtId="0" fontId="4" fillId="7" borderId="46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Alignment="1">
      <alignment horizontal="center" vertical="center"/>
    </xf>
    <xf numFmtId="1" fontId="4" fillId="9" borderId="69" xfId="0" applyNumberFormat="1" applyFont="1" applyFill="1" applyBorder="1" applyAlignment="1">
      <alignment horizontal="center" vertical="center"/>
    </xf>
    <xf numFmtId="1" fontId="4" fillId="11" borderId="72" xfId="0" applyNumberFormat="1" applyFont="1" applyFill="1" applyBorder="1" applyAlignment="1">
      <alignment horizontal="center" vertical="center"/>
    </xf>
    <xf numFmtId="1" fontId="4" fillId="10" borderId="72" xfId="0" applyNumberFormat="1" applyFont="1" applyFill="1" applyBorder="1" applyAlignment="1">
      <alignment horizontal="center" vertical="center"/>
    </xf>
    <xf numFmtId="1" fontId="9" fillId="14" borderId="72" xfId="0" applyNumberFormat="1" applyFont="1" applyFill="1" applyBorder="1" applyAlignment="1">
      <alignment horizontal="center" vertical="center"/>
    </xf>
    <xf numFmtId="1" fontId="6" fillId="3" borderId="72" xfId="0" applyNumberFormat="1" applyFont="1" applyFill="1" applyBorder="1" applyAlignment="1">
      <alignment horizontal="center" vertical="center"/>
    </xf>
    <xf numFmtId="1" fontId="4" fillId="7" borderId="73" xfId="0" applyNumberFormat="1" applyFont="1" applyFill="1" applyBorder="1" applyAlignment="1">
      <alignment horizontal="center" vertical="center"/>
    </xf>
    <xf numFmtId="1" fontId="4" fillId="9" borderId="52" xfId="0" applyNumberFormat="1" applyFont="1" applyFill="1" applyBorder="1" applyAlignment="1">
      <alignment horizontal="center" vertical="center"/>
    </xf>
    <xf numFmtId="1" fontId="4" fillId="9" borderId="53" xfId="0" applyNumberFormat="1" applyFont="1" applyFill="1" applyBorder="1" applyAlignment="1">
      <alignment horizontal="center" vertical="center"/>
    </xf>
    <xf numFmtId="1" fontId="4" fillId="9" borderId="54" xfId="0" applyNumberFormat="1" applyFont="1" applyFill="1" applyBorder="1" applyAlignment="1">
      <alignment horizontal="center" vertical="center"/>
    </xf>
    <xf numFmtId="0" fontId="3" fillId="7" borderId="75" xfId="0" applyFont="1" applyFill="1" applyBorder="1" applyAlignment="1">
      <alignment horizontal="center" vertical="center"/>
    </xf>
    <xf numFmtId="0" fontId="3" fillId="7" borderId="48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44" fontId="4" fillId="0" borderId="10" xfId="0" applyNumberFormat="1" applyFont="1" applyBorder="1" applyAlignment="1">
      <alignment horizontal="center" vertical="center"/>
    </xf>
    <xf numFmtId="44" fontId="4" fillId="0" borderId="76" xfId="0" applyNumberFormat="1" applyFont="1" applyBorder="1" applyAlignment="1">
      <alignment horizontal="center" vertical="center"/>
    </xf>
    <xf numFmtId="44" fontId="4" fillId="0" borderId="77" xfId="0" applyNumberFormat="1" applyFont="1" applyBorder="1" applyAlignment="1">
      <alignment horizontal="center" vertical="center"/>
    </xf>
    <xf numFmtId="0" fontId="13" fillId="0" borderId="0" xfId="0" applyFont="1"/>
    <xf numFmtId="0" fontId="0" fillId="7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1" fontId="4" fillId="9" borderId="81" xfId="0" applyNumberFormat="1" applyFont="1" applyFill="1" applyBorder="1" applyAlignment="1">
      <alignment horizontal="center" vertical="center"/>
    </xf>
    <xf numFmtId="164" fontId="0" fillId="7" borderId="0" xfId="0" applyNumberFormat="1" applyFill="1"/>
    <xf numFmtId="0" fontId="3" fillId="7" borderId="82" xfId="0" applyFont="1" applyFill="1" applyBorder="1" applyProtection="1">
      <protection locked="0"/>
    </xf>
    <xf numFmtId="1" fontId="6" fillId="17" borderId="56" xfId="0" applyNumberFormat="1" applyFont="1" applyFill="1" applyBorder="1" applyAlignment="1">
      <alignment horizontal="center" vertical="center"/>
    </xf>
    <xf numFmtId="1" fontId="6" fillId="17" borderId="54" xfId="0" applyNumberFormat="1" applyFont="1" applyFill="1" applyBorder="1" applyAlignment="1">
      <alignment horizontal="center" vertical="center"/>
    </xf>
    <xf numFmtId="1" fontId="6" fillId="17" borderId="55" xfId="0" applyNumberFormat="1" applyFont="1" applyFill="1" applyBorder="1" applyAlignment="1">
      <alignment horizontal="center" vertical="center"/>
    </xf>
    <xf numFmtId="1" fontId="6" fillId="17" borderId="52" xfId="0" applyNumberFormat="1" applyFont="1" applyFill="1" applyBorder="1" applyAlignment="1">
      <alignment horizontal="center" vertical="center"/>
    </xf>
    <xf numFmtId="1" fontId="6" fillId="17" borderId="57" xfId="0" applyNumberFormat="1" applyFont="1" applyFill="1" applyBorder="1" applyAlignment="1">
      <alignment horizontal="center" vertical="center"/>
    </xf>
    <xf numFmtId="1" fontId="6" fillId="17" borderId="53" xfId="0" applyNumberFormat="1" applyFont="1" applyFill="1" applyBorder="1" applyAlignment="1">
      <alignment horizontal="center" vertical="center"/>
    </xf>
    <xf numFmtId="1" fontId="6" fillId="17" borderId="73" xfId="0" applyNumberFormat="1" applyFont="1" applyFill="1" applyBorder="1" applyAlignment="1">
      <alignment horizontal="center" vertical="center"/>
    </xf>
    <xf numFmtId="1" fontId="6" fillId="17" borderId="58" xfId="0" applyNumberFormat="1" applyFont="1" applyFill="1" applyBorder="1" applyAlignment="1">
      <alignment horizontal="center" vertical="center"/>
    </xf>
    <xf numFmtId="0" fontId="3" fillId="7" borderId="84" xfId="0" applyFont="1" applyFill="1" applyBorder="1" applyProtection="1">
      <protection locked="0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59" xfId="0" applyNumberFormat="1" applyFont="1" applyFill="1" applyBorder="1" applyAlignment="1">
      <alignment horizontal="center" vertical="center"/>
    </xf>
    <xf numFmtId="1" fontId="4" fillId="7" borderId="3" xfId="0" applyNumberFormat="1" applyFont="1" applyFill="1" applyBorder="1" applyAlignment="1">
      <alignment horizontal="center" vertical="center"/>
    </xf>
    <xf numFmtId="1" fontId="4" fillId="7" borderId="80" xfId="0" applyNumberFormat="1" applyFont="1" applyFill="1" applyBorder="1" applyAlignment="1">
      <alignment horizontal="center" vertical="center"/>
    </xf>
    <xf numFmtId="1" fontId="4" fillId="7" borderId="68" xfId="0" applyNumberFormat="1" applyFont="1" applyFill="1" applyBorder="1" applyAlignment="1">
      <alignment horizontal="center" vertical="center"/>
    </xf>
    <xf numFmtId="1" fontId="4" fillId="7" borderId="60" xfId="0" applyNumberFormat="1" applyFont="1" applyFill="1" applyBorder="1" applyAlignment="1">
      <alignment horizontal="center" vertical="center"/>
    </xf>
    <xf numFmtId="1" fontId="4" fillId="7" borderId="1" xfId="0" applyNumberFormat="1" applyFont="1" applyFill="1" applyBorder="1" applyAlignment="1">
      <alignment horizontal="center" vertical="center"/>
    </xf>
    <xf numFmtId="1" fontId="4" fillId="7" borderId="69" xfId="0" applyNumberFormat="1" applyFont="1" applyFill="1" applyBorder="1" applyAlignment="1">
      <alignment horizontal="center" vertical="center"/>
    </xf>
    <xf numFmtId="1" fontId="4" fillId="7" borderId="33" xfId="0" applyNumberFormat="1" applyFont="1" applyFill="1" applyBorder="1" applyAlignment="1">
      <alignment horizontal="center" vertical="center"/>
    </xf>
    <xf numFmtId="1" fontId="4" fillId="7" borderId="34" xfId="0" applyNumberFormat="1" applyFont="1" applyFill="1" applyBorder="1" applyAlignment="1">
      <alignment horizontal="center" vertical="center"/>
    </xf>
    <xf numFmtId="1" fontId="4" fillId="7" borderId="36" xfId="0" applyNumberFormat="1" applyFont="1" applyFill="1" applyBorder="1" applyAlignment="1">
      <alignment horizontal="center" vertical="center"/>
    </xf>
    <xf numFmtId="1" fontId="4" fillId="7" borderId="70" xfId="0" applyNumberFormat="1" applyFont="1" applyFill="1" applyBorder="1" applyAlignment="1">
      <alignment horizontal="center" vertical="center"/>
    </xf>
    <xf numFmtId="1" fontId="4" fillId="7" borderId="88" xfId="0" applyNumberFormat="1" applyFont="1" applyFill="1" applyBorder="1" applyAlignment="1">
      <alignment horizontal="center" vertical="center"/>
    </xf>
    <xf numFmtId="1" fontId="4" fillId="7" borderId="89" xfId="0" applyNumberFormat="1" applyFont="1" applyFill="1" applyBorder="1" applyAlignment="1">
      <alignment horizontal="center" vertical="center"/>
    </xf>
    <xf numFmtId="1" fontId="9" fillId="7" borderId="89" xfId="0" applyNumberFormat="1" applyFont="1" applyFill="1" applyBorder="1" applyAlignment="1">
      <alignment horizontal="center" vertical="center"/>
    </xf>
    <xf numFmtId="1" fontId="9" fillId="7" borderId="90" xfId="0" applyNumberFormat="1" applyFont="1" applyFill="1" applyBorder="1" applyAlignment="1">
      <alignment horizontal="center" vertical="center"/>
    </xf>
    <xf numFmtId="0" fontId="3" fillId="7" borderId="79" xfId="0" applyFont="1" applyFill="1" applyBorder="1" applyProtection="1">
      <protection locked="0"/>
    </xf>
    <xf numFmtId="1" fontId="4" fillId="7" borderId="83" xfId="0" applyNumberFormat="1" applyFont="1" applyFill="1" applyBorder="1" applyAlignment="1">
      <alignment horizontal="center" vertical="center"/>
    </xf>
    <xf numFmtId="1" fontId="4" fillId="7" borderId="86" xfId="0" applyNumberFormat="1" applyFont="1" applyFill="1" applyBorder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1" fontId="9" fillId="7" borderId="91" xfId="0" applyNumberFormat="1" applyFont="1" applyFill="1" applyBorder="1" applyAlignment="1">
      <alignment horizontal="center" vertical="center"/>
    </xf>
    <xf numFmtId="1" fontId="4" fillId="7" borderId="92" xfId="0" applyNumberFormat="1" applyFont="1" applyFill="1" applyBorder="1" applyAlignment="1">
      <alignment horizontal="center" vertical="center"/>
    </xf>
    <xf numFmtId="1" fontId="4" fillId="7" borderId="81" xfId="0" applyNumberFormat="1" applyFont="1" applyFill="1" applyBorder="1" applyAlignment="1">
      <alignment horizontal="center" vertical="center"/>
    </xf>
    <xf numFmtId="1" fontId="9" fillId="7" borderId="72" xfId="0" applyNumberFormat="1" applyFont="1" applyFill="1" applyBorder="1" applyAlignment="1">
      <alignment horizontal="center" vertical="center"/>
    </xf>
    <xf numFmtId="1" fontId="9" fillId="7" borderId="74" xfId="0" applyNumberFormat="1" applyFont="1" applyFill="1" applyBorder="1" applyAlignment="1">
      <alignment horizontal="center" vertical="center"/>
    </xf>
    <xf numFmtId="1" fontId="4" fillId="7" borderId="72" xfId="0" applyNumberFormat="1" applyFont="1" applyFill="1" applyBorder="1" applyAlignment="1">
      <alignment horizontal="center" vertical="center"/>
    </xf>
    <xf numFmtId="0" fontId="3" fillId="0" borderId="94" xfId="0" applyFont="1" applyBorder="1"/>
    <xf numFmtId="0" fontId="3" fillId="7" borderId="66" xfId="0" applyFont="1" applyFill="1" applyBorder="1" applyProtection="1">
      <protection locked="0"/>
    </xf>
    <xf numFmtId="0" fontId="16" fillId="7" borderId="0" xfId="4" applyFill="1" applyBorder="1" applyAlignment="1" applyProtection="1">
      <protection locked="0"/>
    </xf>
    <xf numFmtId="0" fontId="4" fillId="7" borderId="0" xfId="0" applyFont="1" applyFill="1" applyProtection="1">
      <protection locked="0"/>
    </xf>
    <xf numFmtId="0" fontId="16" fillId="7" borderId="0" xfId="4" applyFill="1" applyBorder="1"/>
    <xf numFmtId="0" fontId="16" fillId="7" borderId="0" xfId="4" applyFill="1" applyBorder="1" applyAlignment="1" applyProtection="1">
      <alignment horizontal="left" vertical="top"/>
      <protection locked="0"/>
    </xf>
    <xf numFmtId="44" fontId="4" fillId="0" borderId="96" xfId="0" applyNumberFormat="1" applyFont="1" applyBorder="1" applyAlignment="1">
      <alignment horizontal="center" vertical="center"/>
    </xf>
    <xf numFmtId="0" fontId="5" fillId="0" borderId="94" xfId="0" applyFont="1" applyBorder="1" applyAlignment="1" applyProtection="1">
      <alignment horizontal="center" vertical="center"/>
      <protection locked="0"/>
    </xf>
    <xf numFmtId="0" fontId="5" fillId="0" borderId="93" xfId="0" applyFont="1" applyBorder="1" applyAlignment="1" applyProtection="1">
      <alignment horizontal="center" vertical="center"/>
      <protection locked="0"/>
    </xf>
    <xf numFmtId="0" fontId="5" fillId="0" borderId="46" xfId="0" applyFont="1" applyBorder="1" applyAlignment="1" applyProtection="1">
      <alignment horizontal="center" vertical="center"/>
      <protection locked="0"/>
    </xf>
    <xf numFmtId="0" fontId="4" fillId="0" borderId="46" xfId="0" applyFont="1" applyBorder="1" applyAlignment="1">
      <alignment horizontal="center" vertical="center"/>
    </xf>
    <xf numFmtId="1" fontId="4" fillId="10" borderId="97" xfId="0" applyNumberFormat="1" applyFont="1" applyFill="1" applyBorder="1" applyAlignment="1">
      <alignment horizontal="center" vertical="center"/>
    </xf>
    <xf numFmtId="1" fontId="9" fillId="14" borderId="97" xfId="0" applyNumberFormat="1" applyFont="1" applyFill="1" applyBorder="1" applyAlignment="1">
      <alignment horizontal="center" vertical="center"/>
    </xf>
    <xf numFmtId="1" fontId="6" fillId="3" borderId="97" xfId="0" applyNumberFormat="1" applyFont="1" applyFill="1" applyBorder="1" applyAlignment="1">
      <alignment horizontal="center" vertical="center"/>
    </xf>
    <xf numFmtId="1" fontId="4" fillId="7" borderId="98" xfId="0" applyNumberFormat="1" applyFont="1" applyFill="1" applyBorder="1" applyAlignment="1">
      <alignment horizontal="center" vertical="center"/>
    </xf>
    <xf numFmtId="1" fontId="6" fillId="17" borderId="98" xfId="0" applyNumberFormat="1" applyFont="1" applyFill="1" applyBorder="1" applyAlignment="1">
      <alignment horizontal="center" vertical="center"/>
    </xf>
    <xf numFmtId="1" fontId="4" fillId="9" borderId="99" xfId="0" applyNumberFormat="1" applyFont="1" applyFill="1" applyBorder="1" applyAlignment="1">
      <alignment horizontal="center" vertical="center"/>
    </xf>
    <xf numFmtId="1" fontId="4" fillId="11" borderId="89" xfId="0" applyNumberFormat="1" applyFont="1" applyFill="1" applyBorder="1" applyAlignment="1">
      <alignment horizontal="center" vertical="center"/>
    </xf>
    <xf numFmtId="1" fontId="4" fillId="10" borderId="89" xfId="0" applyNumberFormat="1" applyFont="1" applyFill="1" applyBorder="1" applyAlignment="1">
      <alignment horizontal="center" vertical="center"/>
    </xf>
    <xf numFmtId="1" fontId="9" fillId="14" borderId="89" xfId="0" applyNumberFormat="1" applyFont="1" applyFill="1" applyBorder="1" applyAlignment="1">
      <alignment horizontal="center" vertical="center"/>
    </xf>
    <xf numFmtId="1" fontId="6" fillId="3" borderId="89" xfId="0" applyNumberFormat="1" applyFont="1" applyFill="1" applyBorder="1" applyAlignment="1">
      <alignment horizontal="center" vertical="center"/>
    </xf>
    <xf numFmtId="1" fontId="4" fillId="7" borderId="101" xfId="0" applyNumberFormat="1" applyFont="1" applyFill="1" applyBorder="1" applyAlignment="1">
      <alignment horizontal="center" vertical="center"/>
    </xf>
    <xf numFmtId="1" fontId="6" fillId="17" borderId="101" xfId="0" applyNumberFormat="1" applyFont="1" applyFill="1" applyBorder="1" applyAlignment="1">
      <alignment horizontal="center" vertical="center"/>
    </xf>
    <xf numFmtId="0" fontId="3" fillId="7" borderId="93" xfId="0" applyFont="1" applyFill="1" applyBorder="1" applyAlignment="1">
      <alignment horizontal="center" vertical="center"/>
    </xf>
    <xf numFmtId="1" fontId="4" fillId="12" borderId="102" xfId="0" applyNumberFormat="1" applyFont="1" applyFill="1" applyBorder="1" applyAlignment="1">
      <alignment horizontal="center" vertical="center"/>
    </xf>
    <xf numFmtId="1" fontId="4" fillId="9" borderId="90" xfId="0" applyNumberFormat="1" applyFont="1" applyFill="1" applyBorder="1" applyAlignment="1">
      <alignment horizontal="center" vertical="center"/>
    </xf>
    <xf numFmtId="1" fontId="4" fillId="30" borderId="64" xfId="0" applyNumberFormat="1" applyFont="1" applyFill="1" applyBorder="1" applyAlignment="1">
      <alignment horizontal="center" vertical="center"/>
    </xf>
    <xf numFmtId="1" fontId="4" fillId="30" borderId="33" xfId="0" applyNumberFormat="1" applyFont="1" applyFill="1" applyBorder="1" applyAlignment="1">
      <alignment horizontal="center" vertical="center"/>
    </xf>
    <xf numFmtId="1" fontId="4" fillId="30" borderId="100" xfId="0" applyNumberFormat="1" applyFont="1" applyFill="1" applyBorder="1" applyAlignment="1">
      <alignment horizontal="center" vertical="center"/>
    </xf>
    <xf numFmtId="1" fontId="4" fillId="30" borderId="59" xfId="0" applyNumberFormat="1" applyFont="1" applyFill="1" applyBorder="1" applyAlignment="1">
      <alignment horizontal="center" vertical="center"/>
    </xf>
    <xf numFmtId="1" fontId="4" fillId="30" borderId="60" xfId="0" applyNumberFormat="1" applyFont="1" applyFill="1" applyBorder="1" applyAlignment="1">
      <alignment horizontal="center" vertical="center"/>
    </xf>
    <xf numFmtId="1" fontId="4" fillId="30" borderId="71" xfId="0" applyNumberFormat="1" applyFont="1" applyFill="1" applyBorder="1" applyAlignment="1">
      <alignment horizontal="center" vertical="center"/>
    </xf>
    <xf numFmtId="1" fontId="4" fillId="30" borderId="61" xfId="0" applyNumberFormat="1" applyFont="1" applyFill="1" applyBorder="1" applyAlignment="1">
      <alignment horizontal="center" vertical="center"/>
    </xf>
    <xf numFmtId="1" fontId="4" fillId="30" borderId="62" xfId="0" applyNumberFormat="1" applyFont="1" applyFill="1" applyBorder="1" applyAlignment="1">
      <alignment horizontal="center" vertical="center"/>
    </xf>
    <xf numFmtId="1" fontId="4" fillId="30" borderId="63" xfId="0" applyNumberFormat="1" applyFont="1" applyFill="1" applyBorder="1" applyAlignment="1">
      <alignment horizontal="center" vertical="center"/>
    </xf>
    <xf numFmtId="1" fontId="4" fillId="30" borderId="0" xfId="0" applyNumberFormat="1" applyFont="1" applyFill="1" applyAlignment="1">
      <alignment horizontal="center" vertical="center"/>
    </xf>
    <xf numFmtId="1" fontId="4" fillId="30" borderId="65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11" fillId="0" borderId="0" xfId="0" applyFont="1"/>
    <xf numFmtId="0" fontId="12" fillId="7" borderId="0" xfId="0" applyFont="1" applyFill="1" applyAlignment="1" applyProtection="1">
      <alignment horizontal="center"/>
      <protection locked="0"/>
    </xf>
    <xf numFmtId="0" fontId="24" fillId="7" borderId="0" xfId="0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1" fontId="4" fillId="30" borderId="103" xfId="0" applyNumberFormat="1" applyFont="1" applyFill="1" applyBorder="1" applyAlignment="1">
      <alignment horizontal="center" vertical="center"/>
    </xf>
    <xf numFmtId="1" fontId="6" fillId="31" borderId="38" xfId="0" applyNumberFormat="1" applyFont="1" applyFill="1" applyBorder="1" applyAlignment="1">
      <alignment horizontal="center" vertical="center"/>
    </xf>
    <xf numFmtId="1" fontId="6" fillId="31" borderId="97" xfId="0" applyNumberFormat="1" applyFont="1" applyFill="1" applyBorder="1" applyAlignment="1">
      <alignment horizontal="center" vertical="center"/>
    </xf>
    <xf numFmtId="1" fontId="6" fillId="31" borderId="72" xfId="0" applyNumberFormat="1" applyFont="1" applyFill="1" applyBorder="1" applyAlignment="1">
      <alignment horizontal="center" vertical="center"/>
    </xf>
    <xf numFmtId="1" fontId="6" fillId="31" borderId="105" xfId="0" applyNumberFormat="1" applyFont="1" applyFill="1" applyBorder="1" applyAlignment="1">
      <alignment horizontal="center" vertical="center"/>
    </xf>
    <xf numFmtId="1" fontId="6" fillId="31" borderId="1" xfId="0" applyNumberFormat="1" applyFont="1" applyFill="1" applyBorder="1" applyAlignment="1">
      <alignment horizontal="center" vertical="center"/>
    </xf>
    <xf numFmtId="1" fontId="6" fillId="31" borderId="3" xfId="0" applyNumberFormat="1" applyFont="1" applyFill="1" applyBorder="1" applyAlignment="1">
      <alignment horizontal="center" vertical="center"/>
    </xf>
    <xf numFmtId="1" fontId="6" fillId="31" borderId="34" xfId="0" applyNumberFormat="1" applyFont="1" applyFill="1" applyBorder="1" applyAlignment="1">
      <alignment horizontal="center" vertical="center"/>
    </xf>
    <xf numFmtId="1" fontId="6" fillId="31" borderId="89" xfId="0" applyNumberFormat="1" applyFont="1" applyFill="1" applyBorder="1" applyAlignment="1">
      <alignment horizontal="center" vertical="center"/>
    </xf>
    <xf numFmtId="1" fontId="6" fillId="31" borderId="12" xfId="0" applyNumberFormat="1" applyFont="1" applyFill="1" applyBorder="1" applyAlignment="1">
      <alignment horizontal="center" vertical="center"/>
    </xf>
    <xf numFmtId="1" fontId="6" fillId="31" borderId="5" xfId="0" applyNumberFormat="1" applyFont="1" applyFill="1" applyBorder="1" applyAlignment="1">
      <alignment horizontal="center" vertical="center"/>
    </xf>
    <xf numFmtId="1" fontId="6" fillId="31" borderId="104" xfId="0" applyNumberFormat="1" applyFont="1" applyFill="1" applyBorder="1" applyAlignment="1">
      <alignment horizontal="center" vertical="center"/>
    </xf>
    <xf numFmtId="1" fontId="6" fillId="31" borderId="44" xfId="0" applyNumberFormat="1" applyFont="1" applyFill="1" applyBorder="1" applyAlignment="1">
      <alignment horizontal="center" vertical="center"/>
    </xf>
    <xf numFmtId="1" fontId="4" fillId="9" borderId="98" xfId="0" applyNumberFormat="1" applyFont="1" applyFill="1" applyBorder="1" applyAlignment="1">
      <alignment horizontal="center" vertical="center"/>
    </xf>
    <xf numFmtId="1" fontId="4" fillId="9" borderId="56" xfId="0" applyNumberFormat="1" applyFont="1" applyFill="1" applyBorder="1" applyAlignment="1">
      <alignment horizontal="center" vertical="center"/>
    </xf>
    <xf numFmtId="44" fontId="4" fillId="0" borderId="22" xfId="0" applyNumberFormat="1" applyFont="1" applyBorder="1" applyAlignment="1">
      <alignment horizontal="center" vertical="center"/>
    </xf>
    <xf numFmtId="44" fontId="4" fillId="0" borderId="24" xfId="0" applyNumberFormat="1" applyFont="1" applyBorder="1" applyAlignment="1">
      <alignment horizontal="center" vertical="center"/>
    </xf>
    <xf numFmtId="0" fontId="24" fillId="7" borderId="2" xfId="0" applyFont="1" applyFill="1" applyBorder="1" applyAlignment="1" applyProtection="1">
      <alignment horizontal="center" vertical="center"/>
      <protection locked="0"/>
    </xf>
    <xf numFmtId="44" fontId="4" fillId="0" borderId="91" xfId="0" applyNumberFormat="1" applyFont="1" applyBorder="1" applyAlignment="1">
      <alignment horizontal="center" vertical="center"/>
    </xf>
    <xf numFmtId="0" fontId="3" fillId="7" borderId="94" xfId="0" applyFont="1" applyFill="1" applyBorder="1" applyAlignment="1">
      <alignment horizontal="center" vertical="center"/>
    </xf>
    <xf numFmtId="0" fontId="24" fillId="7" borderId="93" xfId="0" applyFont="1" applyFill="1" applyBorder="1" applyAlignment="1" applyProtection="1">
      <alignment horizontal="center" vertical="center"/>
      <protection locked="0"/>
    </xf>
    <xf numFmtId="0" fontId="3" fillId="7" borderId="91" xfId="0" applyFont="1" applyFill="1" applyBorder="1" applyAlignment="1">
      <alignment horizontal="center" vertical="center"/>
    </xf>
    <xf numFmtId="0" fontId="4" fillId="7" borderId="67" xfId="2" applyNumberFormat="1" applyFont="1" applyFill="1" applyBorder="1" applyAlignment="1" applyProtection="1">
      <alignment horizontal="center" vertical="center" wrapText="1"/>
      <protection locked="0"/>
    </xf>
    <xf numFmtId="0" fontId="4" fillId="7" borderId="0" xfId="0" applyFont="1" applyFill="1" applyAlignment="1" applyProtection="1">
      <alignment horizontal="center"/>
      <protection locked="0"/>
    </xf>
    <xf numFmtId="0" fontId="18" fillId="7" borderId="0" xfId="0" applyFont="1" applyFill="1" applyAlignment="1">
      <alignment horizontal="center" wrapText="1"/>
    </xf>
    <xf numFmtId="0" fontId="20" fillId="7" borderId="0" xfId="0" applyFont="1" applyFill="1" applyAlignment="1">
      <alignment horizontal="center" wrapText="1"/>
    </xf>
    <xf numFmtId="0" fontId="19" fillId="7" borderId="0" xfId="0" applyFont="1" applyFill="1" applyAlignment="1">
      <alignment horizontal="center" wrapText="1"/>
    </xf>
    <xf numFmtId="0" fontId="17" fillId="29" borderId="0" xfId="0" applyFont="1" applyFill="1" applyAlignment="1">
      <alignment wrapText="1"/>
    </xf>
    <xf numFmtId="0" fontId="25" fillId="7" borderId="0" xfId="0" applyFont="1" applyFill="1" applyAlignment="1">
      <alignment horizontal="center" vertical="center"/>
    </xf>
    <xf numFmtId="44" fontId="4" fillId="0" borderId="106" xfId="0" applyNumberFormat="1" applyFont="1" applyBorder="1" applyAlignment="1">
      <alignment horizontal="center" vertical="center"/>
    </xf>
    <xf numFmtId="1" fontId="4" fillId="11" borderId="111" xfId="0" applyNumberFormat="1" applyFont="1" applyFill="1" applyBorder="1" applyAlignment="1">
      <alignment horizontal="center" vertical="center"/>
    </xf>
    <xf numFmtId="1" fontId="4" fillId="10" borderId="112" xfId="0" applyNumberFormat="1" applyFont="1" applyFill="1" applyBorder="1" applyAlignment="1">
      <alignment horizontal="center" vertical="center"/>
    </xf>
    <xf numFmtId="1" fontId="9" fillId="14" borderId="112" xfId="0" applyNumberFormat="1" applyFont="1" applyFill="1" applyBorder="1" applyAlignment="1">
      <alignment horizontal="center" vertical="center"/>
    </xf>
    <xf numFmtId="1" fontId="6" fillId="31" borderId="112" xfId="0" applyNumberFormat="1" applyFont="1" applyFill="1" applyBorder="1" applyAlignment="1">
      <alignment horizontal="center" vertical="center"/>
    </xf>
    <xf numFmtId="1" fontId="4" fillId="30" borderId="113" xfId="0" applyNumberFormat="1" applyFont="1" applyFill="1" applyBorder="1" applyAlignment="1">
      <alignment horizontal="center" vertical="center"/>
    </xf>
    <xf numFmtId="1" fontId="6" fillId="3" borderId="112" xfId="0" applyNumberFormat="1" applyFont="1" applyFill="1" applyBorder="1" applyAlignment="1">
      <alignment horizontal="center" vertical="center"/>
    </xf>
    <xf numFmtId="1" fontId="4" fillId="7" borderId="114" xfId="0" applyNumberFormat="1" applyFont="1" applyFill="1" applyBorder="1" applyAlignment="1">
      <alignment horizontal="center" vertical="center"/>
    </xf>
    <xf numFmtId="1" fontId="6" fillId="17" borderId="114" xfId="0" applyNumberFormat="1" applyFont="1" applyFill="1" applyBorder="1" applyAlignment="1">
      <alignment horizontal="center" vertical="center"/>
    </xf>
    <xf numFmtId="1" fontId="4" fillId="9" borderId="114" xfId="0" applyNumberFormat="1" applyFont="1" applyFill="1" applyBorder="1" applyAlignment="1">
      <alignment horizontal="center" vertical="center"/>
    </xf>
    <xf numFmtId="0" fontId="3" fillId="7" borderId="115" xfId="0" applyFont="1" applyFill="1" applyBorder="1" applyAlignment="1">
      <alignment horizontal="center" vertical="center"/>
    </xf>
    <xf numFmtId="0" fontId="3" fillId="7" borderId="113" xfId="0" applyFont="1" applyFill="1" applyBorder="1" applyAlignment="1">
      <alignment horizontal="center" vertical="center"/>
    </xf>
    <xf numFmtId="44" fontId="4" fillId="0" borderId="116" xfId="0" applyNumberFormat="1" applyFont="1" applyBorder="1" applyAlignment="1">
      <alignment horizontal="center" vertical="center"/>
    </xf>
    <xf numFmtId="44" fontId="4" fillId="0" borderId="117" xfId="0" applyNumberFormat="1" applyFont="1" applyBorder="1" applyAlignment="1">
      <alignment horizontal="center" vertical="center"/>
    </xf>
    <xf numFmtId="1" fontId="4" fillId="32" borderId="97" xfId="0" applyNumberFormat="1" applyFont="1" applyFill="1" applyBorder="1" applyAlignment="1">
      <alignment horizontal="center" vertical="center"/>
    </xf>
    <xf numFmtId="1" fontId="4" fillId="32" borderId="112" xfId="0" applyNumberFormat="1" applyFont="1" applyFill="1" applyBorder="1" applyAlignment="1">
      <alignment horizontal="center" vertical="center"/>
    </xf>
    <xf numFmtId="0" fontId="27" fillId="7" borderId="0" xfId="0" applyFont="1" applyFill="1"/>
    <xf numFmtId="0" fontId="27" fillId="0" borderId="0" xfId="0" applyFont="1"/>
    <xf numFmtId="1" fontId="4" fillId="22" borderId="97" xfId="0" applyNumberFormat="1" applyFont="1" applyFill="1" applyBorder="1" applyAlignment="1">
      <alignment horizontal="center" vertical="center"/>
    </xf>
    <xf numFmtId="1" fontId="4" fillId="22" borderId="112" xfId="0" applyNumberFormat="1" applyFont="1" applyFill="1" applyBorder="1" applyAlignment="1">
      <alignment horizontal="center" vertical="center"/>
    </xf>
    <xf numFmtId="1" fontId="4" fillId="22" borderId="38" xfId="0" applyNumberFormat="1" applyFont="1" applyFill="1" applyBorder="1" applyAlignment="1">
      <alignment horizontal="center" vertical="center"/>
    </xf>
    <xf numFmtId="1" fontId="4" fillId="22" borderId="12" xfId="0" applyNumberFormat="1" applyFont="1" applyFill="1" applyBorder="1" applyAlignment="1">
      <alignment horizontal="center" vertical="center"/>
    </xf>
    <xf numFmtId="1" fontId="4" fillId="22" borderId="89" xfId="0" applyNumberFormat="1" applyFont="1" applyFill="1" applyBorder="1" applyAlignment="1">
      <alignment horizontal="center" vertical="center"/>
    </xf>
    <xf numFmtId="1" fontId="4" fillId="22" borderId="3" xfId="0" applyNumberFormat="1" applyFont="1" applyFill="1" applyBorder="1" applyAlignment="1">
      <alignment horizontal="center" vertical="center"/>
    </xf>
    <xf numFmtId="1" fontId="4" fillId="22" borderId="1" xfId="0" applyNumberFormat="1" applyFont="1" applyFill="1" applyBorder="1" applyAlignment="1">
      <alignment horizontal="center" vertical="center"/>
    </xf>
    <xf numFmtId="1" fontId="4" fillId="22" borderId="34" xfId="0" applyNumberFormat="1" applyFont="1" applyFill="1" applyBorder="1" applyAlignment="1">
      <alignment horizontal="center" vertical="center"/>
    </xf>
    <xf numFmtId="1" fontId="4" fillId="22" borderId="72" xfId="0" applyNumberFormat="1" applyFont="1" applyFill="1" applyBorder="1" applyAlignment="1">
      <alignment horizontal="center" vertical="center"/>
    </xf>
    <xf numFmtId="1" fontId="4" fillId="22" borderId="5" xfId="0" applyNumberFormat="1" applyFont="1" applyFill="1" applyBorder="1" applyAlignment="1">
      <alignment horizontal="center" vertical="center"/>
    </xf>
    <xf numFmtId="1" fontId="4" fillId="22" borderId="44" xfId="0" applyNumberFormat="1" applyFont="1" applyFill="1" applyBorder="1" applyAlignment="1">
      <alignment horizontal="center" vertical="center"/>
    </xf>
    <xf numFmtId="1" fontId="4" fillId="32" borderId="38" xfId="0" applyNumberFormat="1" applyFont="1" applyFill="1" applyBorder="1" applyAlignment="1">
      <alignment horizontal="center" vertical="center"/>
    </xf>
    <xf numFmtId="1" fontId="4" fillId="32" borderId="12" xfId="0" applyNumberFormat="1" applyFont="1" applyFill="1" applyBorder="1" applyAlignment="1">
      <alignment horizontal="center" vertical="center"/>
    </xf>
    <xf numFmtId="1" fontId="4" fillId="32" borderId="89" xfId="0" applyNumberFormat="1" applyFont="1" applyFill="1" applyBorder="1" applyAlignment="1">
      <alignment horizontal="center" vertical="center"/>
    </xf>
    <xf numFmtId="1" fontId="4" fillId="32" borderId="3" xfId="0" applyNumberFormat="1" applyFont="1" applyFill="1" applyBorder="1" applyAlignment="1">
      <alignment horizontal="center" vertical="center"/>
    </xf>
    <xf numFmtId="1" fontId="4" fillId="32" borderId="1" xfId="0" applyNumberFormat="1" applyFont="1" applyFill="1" applyBorder="1" applyAlignment="1">
      <alignment horizontal="center" vertical="center"/>
    </xf>
    <xf numFmtId="1" fontId="4" fillId="32" borderId="34" xfId="0" applyNumberFormat="1" applyFont="1" applyFill="1" applyBorder="1" applyAlignment="1">
      <alignment horizontal="center" vertical="center"/>
    </xf>
    <xf numFmtId="1" fontId="4" fillId="32" borderId="72" xfId="0" applyNumberFormat="1" applyFont="1" applyFill="1" applyBorder="1" applyAlignment="1">
      <alignment horizontal="center" vertical="center"/>
    </xf>
    <xf numFmtId="1" fontId="4" fillId="32" borderId="5" xfId="0" applyNumberFormat="1" applyFont="1" applyFill="1" applyBorder="1" applyAlignment="1">
      <alignment horizontal="center" vertical="center"/>
    </xf>
    <xf numFmtId="1" fontId="4" fillId="32" borderId="44" xfId="0" applyNumberFormat="1" applyFont="1" applyFill="1" applyBorder="1" applyAlignment="1">
      <alignment horizontal="center" vertical="center"/>
    </xf>
    <xf numFmtId="1" fontId="6" fillId="33" borderId="98" xfId="0" applyNumberFormat="1" applyFont="1" applyFill="1" applyBorder="1" applyAlignment="1">
      <alignment horizontal="center" vertical="center"/>
    </xf>
    <xf numFmtId="1" fontId="6" fillId="33" borderId="114" xfId="0" applyNumberFormat="1" applyFont="1" applyFill="1" applyBorder="1" applyAlignment="1">
      <alignment horizontal="center" vertical="center"/>
    </xf>
    <xf numFmtId="1" fontId="6" fillId="33" borderId="56" xfId="0" applyNumberFormat="1" applyFont="1" applyFill="1" applyBorder="1" applyAlignment="1">
      <alignment horizontal="center" vertical="center"/>
    </xf>
    <xf numFmtId="1" fontId="6" fillId="33" borderId="54" xfId="0" applyNumberFormat="1" applyFont="1" applyFill="1" applyBorder="1" applyAlignment="1">
      <alignment horizontal="center" vertical="center"/>
    </xf>
    <xf numFmtId="1" fontId="6" fillId="33" borderId="57" xfId="0" applyNumberFormat="1" applyFont="1" applyFill="1" applyBorder="1" applyAlignment="1">
      <alignment horizontal="center" vertical="center"/>
    </xf>
    <xf numFmtId="1" fontId="6" fillId="33" borderId="101" xfId="0" applyNumberFormat="1" applyFont="1" applyFill="1" applyBorder="1" applyAlignment="1">
      <alignment horizontal="center" vertical="center"/>
    </xf>
    <xf numFmtId="1" fontId="6" fillId="33" borderId="52" xfId="0" applyNumberFormat="1" applyFont="1" applyFill="1" applyBorder="1" applyAlignment="1">
      <alignment horizontal="center" vertical="center"/>
    </xf>
    <xf numFmtId="1" fontId="6" fillId="33" borderId="53" xfId="0" applyNumberFormat="1" applyFont="1" applyFill="1" applyBorder="1" applyAlignment="1">
      <alignment horizontal="center" vertical="center"/>
    </xf>
    <xf numFmtId="1" fontId="6" fillId="33" borderId="73" xfId="0" applyNumberFormat="1" applyFont="1" applyFill="1" applyBorder="1" applyAlignment="1">
      <alignment horizontal="center" vertical="center"/>
    </xf>
    <xf numFmtId="1" fontId="6" fillId="33" borderId="55" xfId="0" applyNumberFormat="1" applyFont="1" applyFill="1" applyBorder="1" applyAlignment="1">
      <alignment horizontal="center" vertical="center"/>
    </xf>
    <xf numFmtId="1" fontId="6" fillId="33" borderId="34" xfId="0" applyNumberFormat="1" applyFont="1" applyFill="1" applyBorder="1" applyAlignment="1">
      <alignment horizontal="center" vertical="center"/>
    </xf>
    <xf numFmtId="1" fontId="6" fillId="33" borderId="44" xfId="0" applyNumberFormat="1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1" fontId="4" fillId="9" borderId="57" xfId="0" applyNumberFormat="1" applyFont="1" applyFill="1" applyBorder="1" applyAlignment="1">
      <alignment horizontal="center" vertical="center"/>
    </xf>
    <xf numFmtId="44" fontId="4" fillId="0" borderId="21" xfId="0" applyNumberFormat="1" applyFont="1" applyBorder="1" applyAlignment="1">
      <alignment horizontal="center" vertical="center"/>
    </xf>
    <xf numFmtId="1" fontId="4" fillId="12" borderId="71" xfId="0" applyNumberFormat="1" applyFont="1" applyFill="1" applyBorder="1" applyAlignment="1">
      <alignment horizontal="center" vertical="center"/>
    </xf>
    <xf numFmtId="1" fontId="4" fillId="9" borderId="73" xfId="0" applyNumberFormat="1" applyFont="1" applyFill="1" applyBorder="1" applyAlignment="1">
      <alignment horizontal="center" vertical="center"/>
    </xf>
    <xf numFmtId="1" fontId="4" fillId="9" borderId="118" xfId="0" applyNumberFormat="1" applyFont="1" applyFill="1" applyBorder="1" applyAlignment="1">
      <alignment horizontal="center" vertical="center"/>
    </xf>
    <xf numFmtId="1" fontId="4" fillId="11" borderId="119" xfId="0" applyNumberFormat="1" applyFont="1" applyFill="1" applyBorder="1" applyAlignment="1">
      <alignment horizontal="center" vertical="center"/>
    </xf>
    <xf numFmtId="1" fontId="4" fillId="32" borderId="119" xfId="0" applyNumberFormat="1" applyFont="1" applyFill="1" applyBorder="1" applyAlignment="1">
      <alignment horizontal="center" vertical="center"/>
    </xf>
    <xf numFmtId="1" fontId="4" fillId="22" borderId="119" xfId="0" applyNumberFormat="1" applyFont="1" applyFill="1" applyBorder="1" applyAlignment="1">
      <alignment horizontal="center" vertical="center"/>
    </xf>
    <xf numFmtId="1" fontId="4" fillId="10" borderId="119" xfId="0" applyNumberFormat="1" applyFont="1" applyFill="1" applyBorder="1" applyAlignment="1">
      <alignment horizontal="center" vertical="center"/>
    </xf>
    <xf numFmtId="1" fontId="9" fillId="14" borderId="119" xfId="0" applyNumberFormat="1" applyFont="1" applyFill="1" applyBorder="1" applyAlignment="1">
      <alignment horizontal="center" vertical="center"/>
    </xf>
    <xf numFmtId="1" fontId="6" fillId="31" borderId="119" xfId="0" applyNumberFormat="1" applyFont="1" applyFill="1" applyBorder="1" applyAlignment="1">
      <alignment horizontal="center" vertical="center"/>
    </xf>
    <xf numFmtId="1" fontId="4" fillId="30" borderId="120" xfId="0" applyNumberFormat="1" applyFont="1" applyFill="1" applyBorder="1" applyAlignment="1">
      <alignment horizontal="center" vertical="center"/>
    </xf>
    <xf numFmtId="1" fontId="6" fillId="3" borderId="119" xfId="0" applyNumberFormat="1" applyFont="1" applyFill="1" applyBorder="1" applyAlignment="1">
      <alignment horizontal="center" vertical="center"/>
    </xf>
    <xf numFmtId="1" fontId="6" fillId="33" borderId="121" xfId="0" applyNumberFormat="1" applyFont="1" applyFill="1" applyBorder="1" applyAlignment="1">
      <alignment horizontal="center" vertical="center"/>
    </xf>
    <xf numFmtId="1" fontId="4" fillId="7" borderId="121" xfId="0" applyNumberFormat="1" applyFont="1" applyFill="1" applyBorder="1" applyAlignment="1">
      <alignment horizontal="center" vertical="center"/>
    </xf>
    <xf numFmtId="1" fontId="6" fillId="17" borderId="121" xfId="0" applyNumberFormat="1" applyFont="1" applyFill="1" applyBorder="1" applyAlignment="1">
      <alignment horizontal="center" vertical="center"/>
    </xf>
    <xf numFmtId="1" fontId="4" fillId="9" borderId="122" xfId="0" applyNumberFormat="1" applyFont="1" applyFill="1" applyBorder="1" applyAlignment="1">
      <alignment horizontal="center" vertical="center"/>
    </xf>
    <xf numFmtId="0" fontId="3" fillId="7" borderId="107" xfId="0" applyFont="1" applyFill="1" applyBorder="1" applyAlignment="1">
      <alignment horizontal="center" vertical="center"/>
    </xf>
    <xf numFmtId="44" fontId="4" fillId="0" borderId="123" xfId="0" applyNumberFormat="1" applyFont="1" applyBorder="1" applyAlignment="1">
      <alignment horizontal="center" vertical="center"/>
    </xf>
    <xf numFmtId="1" fontId="4" fillId="11" borderId="104" xfId="0" applyNumberFormat="1" applyFont="1" applyFill="1" applyBorder="1" applyAlignment="1">
      <alignment horizontal="center" vertical="center"/>
    </xf>
    <xf numFmtId="1" fontId="4" fillId="32" borderId="104" xfId="0" applyNumberFormat="1" applyFont="1" applyFill="1" applyBorder="1" applyAlignment="1">
      <alignment horizontal="center" vertical="center"/>
    </xf>
    <xf numFmtId="1" fontId="4" fillId="22" borderId="104" xfId="0" applyNumberFormat="1" applyFont="1" applyFill="1" applyBorder="1" applyAlignment="1">
      <alignment horizontal="center" vertical="center"/>
    </xf>
    <xf numFmtId="1" fontId="4" fillId="10" borderId="104" xfId="0" applyNumberFormat="1" applyFont="1" applyFill="1" applyBorder="1" applyAlignment="1">
      <alignment horizontal="center" vertical="center"/>
    </xf>
    <xf numFmtId="1" fontId="9" fillId="14" borderId="104" xfId="0" applyNumberFormat="1" applyFont="1" applyFill="1" applyBorder="1" applyAlignment="1">
      <alignment horizontal="center" vertical="center"/>
    </xf>
    <xf numFmtId="1" fontId="6" fillId="3" borderId="104" xfId="0" applyNumberFormat="1" applyFont="1" applyFill="1" applyBorder="1" applyAlignment="1">
      <alignment horizontal="center" vertical="center"/>
    </xf>
    <xf numFmtId="1" fontId="6" fillId="33" borderId="124" xfId="0" applyNumberFormat="1" applyFont="1" applyFill="1" applyBorder="1" applyAlignment="1">
      <alignment horizontal="center" vertical="center"/>
    </xf>
    <xf numFmtId="1" fontId="4" fillId="7" borderId="124" xfId="0" applyNumberFormat="1" applyFont="1" applyFill="1" applyBorder="1" applyAlignment="1">
      <alignment horizontal="center" vertical="center"/>
    </xf>
    <xf numFmtId="1" fontId="6" fillId="17" borderId="124" xfId="0" applyNumberFormat="1" applyFont="1" applyFill="1" applyBorder="1" applyAlignment="1">
      <alignment horizontal="center" vertical="center"/>
    </xf>
    <xf numFmtId="1" fontId="4" fillId="9" borderId="125" xfId="0" applyNumberFormat="1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44" fontId="4" fillId="0" borderId="126" xfId="0" applyNumberFormat="1" applyFont="1" applyBorder="1" applyAlignment="1">
      <alignment horizontal="center" vertical="center"/>
    </xf>
    <xf numFmtId="1" fontId="4" fillId="12" borderId="127" xfId="0" applyNumberFormat="1" applyFont="1" applyFill="1" applyBorder="1" applyAlignment="1">
      <alignment horizontal="center" vertical="center"/>
    </xf>
    <xf numFmtId="1" fontId="4" fillId="12" borderId="100" xfId="0" applyNumberFormat="1" applyFont="1" applyFill="1" applyBorder="1" applyAlignment="1">
      <alignment horizontal="center" vertical="center"/>
    </xf>
    <xf numFmtId="1" fontId="4" fillId="12" borderId="59" xfId="0" applyNumberFormat="1" applyFont="1" applyFill="1" applyBorder="1" applyAlignment="1">
      <alignment horizontal="center" vertical="center"/>
    </xf>
    <xf numFmtId="1" fontId="4" fillId="12" borderId="60" xfId="0" applyNumberFormat="1" applyFont="1" applyFill="1" applyBorder="1" applyAlignment="1">
      <alignment horizontal="center" vertical="center"/>
    </xf>
    <xf numFmtId="1" fontId="4" fillId="12" borderId="61" xfId="0" applyNumberFormat="1" applyFont="1" applyFill="1" applyBorder="1" applyAlignment="1">
      <alignment horizontal="center" vertical="center"/>
    </xf>
    <xf numFmtId="1" fontId="4" fillId="12" borderId="120" xfId="0" applyNumberFormat="1" applyFont="1" applyFill="1" applyBorder="1" applyAlignment="1">
      <alignment horizontal="center" vertical="center"/>
    </xf>
    <xf numFmtId="1" fontId="4" fillId="12" borderId="65" xfId="0" applyNumberFormat="1" applyFont="1" applyFill="1" applyBorder="1" applyAlignment="1">
      <alignment horizontal="center" vertical="center"/>
    </xf>
    <xf numFmtId="1" fontId="4" fillId="12" borderId="128" xfId="0" applyNumberFormat="1" applyFont="1" applyFill="1" applyBorder="1" applyAlignment="1">
      <alignment horizontal="center" vertical="center"/>
    </xf>
    <xf numFmtId="0" fontId="4" fillId="7" borderId="47" xfId="2" applyNumberFormat="1" applyFont="1" applyFill="1" applyBorder="1" applyAlignment="1" applyProtection="1">
      <alignment horizontal="center" vertical="center" wrapText="1"/>
      <protection locked="0"/>
    </xf>
    <xf numFmtId="1" fontId="4" fillId="12" borderId="162" xfId="0" applyNumberFormat="1" applyFont="1" applyFill="1" applyBorder="1" applyAlignment="1">
      <alignment horizontal="center" vertical="center"/>
    </xf>
    <xf numFmtId="1" fontId="4" fillId="12" borderId="163" xfId="0" applyNumberFormat="1" applyFont="1" applyFill="1" applyBorder="1" applyAlignment="1">
      <alignment horizontal="center" vertical="center"/>
    </xf>
    <xf numFmtId="1" fontId="4" fillId="11" borderId="164" xfId="0" applyNumberFormat="1" applyFont="1" applyFill="1" applyBorder="1" applyAlignment="1">
      <alignment horizontal="center" vertical="center"/>
    </xf>
    <xf numFmtId="1" fontId="4" fillId="32" borderId="165" xfId="0" applyNumberFormat="1" applyFont="1" applyFill="1" applyBorder="1" applyAlignment="1">
      <alignment horizontal="center" vertical="center"/>
    </xf>
    <xf numFmtId="1" fontId="4" fillId="22" borderId="165" xfId="0" applyNumberFormat="1" applyFont="1" applyFill="1" applyBorder="1" applyAlignment="1">
      <alignment horizontal="center" vertical="center"/>
    </xf>
    <xf numFmtId="1" fontId="4" fillId="10" borderId="165" xfId="0" applyNumberFormat="1" applyFont="1" applyFill="1" applyBorder="1" applyAlignment="1">
      <alignment horizontal="center" vertical="center"/>
    </xf>
    <xf numFmtId="1" fontId="9" fillId="14" borderId="165" xfId="0" applyNumberFormat="1" applyFont="1" applyFill="1" applyBorder="1" applyAlignment="1">
      <alignment horizontal="center" vertical="center"/>
    </xf>
    <xf numFmtId="1" fontId="6" fillId="31" borderId="165" xfId="0" applyNumberFormat="1" applyFont="1" applyFill="1" applyBorder="1" applyAlignment="1">
      <alignment horizontal="center" vertical="center"/>
    </xf>
    <xf numFmtId="1" fontId="4" fillId="30" borderId="166" xfId="0" applyNumberFormat="1" applyFont="1" applyFill="1" applyBorder="1" applyAlignment="1">
      <alignment horizontal="center" vertical="center"/>
    </xf>
    <xf numFmtId="1" fontId="6" fillId="3" borderId="165" xfId="0" applyNumberFormat="1" applyFont="1" applyFill="1" applyBorder="1" applyAlignment="1">
      <alignment horizontal="center" vertical="center"/>
    </xf>
    <xf numFmtId="1" fontId="6" fillId="33" borderId="167" xfId="0" applyNumberFormat="1" applyFont="1" applyFill="1" applyBorder="1" applyAlignment="1">
      <alignment horizontal="center" vertical="center"/>
    </xf>
    <xf numFmtId="1" fontId="4" fillId="7" borderId="167" xfId="0" applyNumberFormat="1" applyFont="1" applyFill="1" applyBorder="1" applyAlignment="1">
      <alignment horizontal="center" vertical="center"/>
    </xf>
    <xf numFmtId="1" fontId="6" fillId="17" borderId="167" xfId="0" applyNumberFormat="1" applyFont="1" applyFill="1" applyBorder="1" applyAlignment="1">
      <alignment horizontal="center" vertical="center"/>
    </xf>
    <xf numFmtId="1" fontId="4" fillId="9" borderId="167" xfId="0" applyNumberFormat="1" applyFont="1" applyFill="1" applyBorder="1" applyAlignment="1">
      <alignment horizontal="center" vertical="center"/>
    </xf>
    <xf numFmtId="0" fontId="3" fillId="7" borderId="110" xfId="0" applyFont="1" applyFill="1" applyBorder="1" applyAlignment="1">
      <alignment horizontal="center" vertical="center"/>
    </xf>
    <xf numFmtId="0" fontId="24" fillId="7" borderId="107" xfId="0" applyFont="1" applyFill="1" applyBorder="1" applyAlignment="1" applyProtection="1">
      <alignment horizontal="center" vertical="center"/>
      <protection locked="0"/>
    </xf>
    <xf numFmtId="0" fontId="3" fillId="7" borderId="168" xfId="0" applyFont="1" applyFill="1" applyBorder="1" applyAlignment="1">
      <alignment horizontal="center" vertical="center"/>
    </xf>
    <xf numFmtId="44" fontId="4" fillId="0" borderId="109" xfId="0" applyNumberFormat="1" applyFont="1" applyBorder="1" applyAlignment="1">
      <alignment horizontal="center" vertical="center"/>
    </xf>
    <xf numFmtId="44" fontId="4" fillId="0" borderId="78" xfId="0" applyNumberFormat="1" applyFont="1" applyBorder="1" applyAlignment="1">
      <alignment horizontal="center" vertical="center"/>
    </xf>
    <xf numFmtId="1" fontId="4" fillId="12" borderId="169" xfId="0" applyNumberFormat="1" applyFont="1" applyFill="1" applyBorder="1" applyAlignment="1">
      <alignment horizontal="center" vertical="center"/>
    </xf>
    <xf numFmtId="1" fontId="4" fillId="32" borderId="170" xfId="0" applyNumberFormat="1" applyFont="1" applyFill="1" applyBorder="1" applyAlignment="1">
      <alignment horizontal="center" vertical="center"/>
    </xf>
    <xf numFmtId="1" fontId="4" fillId="22" borderId="170" xfId="0" applyNumberFormat="1" applyFont="1" applyFill="1" applyBorder="1" applyAlignment="1">
      <alignment horizontal="center" vertical="center"/>
    </xf>
    <xf numFmtId="1" fontId="4" fillId="10" borderId="170" xfId="0" applyNumberFormat="1" applyFont="1" applyFill="1" applyBorder="1" applyAlignment="1">
      <alignment horizontal="center" vertical="center"/>
    </xf>
    <xf numFmtId="1" fontId="9" fillId="14" borderId="170" xfId="0" applyNumberFormat="1" applyFont="1" applyFill="1" applyBorder="1" applyAlignment="1">
      <alignment horizontal="center" vertical="center"/>
    </xf>
    <xf numFmtId="1" fontId="4" fillId="30" borderId="6" xfId="0" applyNumberFormat="1" applyFont="1" applyFill="1" applyBorder="1" applyAlignment="1">
      <alignment horizontal="center" vertical="center"/>
    </xf>
    <xf numFmtId="1" fontId="6" fillId="3" borderId="170" xfId="0" applyNumberFormat="1" applyFont="1" applyFill="1" applyBorder="1" applyAlignment="1">
      <alignment horizontal="center" vertical="center"/>
    </xf>
    <xf numFmtId="1" fontId="6" fillId="33" borderId="171" xfId="0" applyNumberFormat="1" applyFont="1" applyFill="1" applyBorder="1" applyAlignment="1">
      <alignment horizontal="center" vertical="center"/>
    </xf>
    <xf numFmtId="1" fontId="4" fillId="7" borderId="171" xfId="0" applyNumberFormat="1" applyFont="1" applyFill="1" applyBorder="1" applyAlignment="1">
      <alignment horizontal="center" vertical="center"/>
    </xf>
    <xf numFmtId="1" fontId="6" fillId="17" borderId="171" xfId="0" applyNumberFormat="1" applyFont="1" applyFill="1" applyBorder="1" applyAlignment="1">
      <alignment horizontal="center" vertical="center"/>
    </xf>
    <xf numFmtId="1" fontId="4" fillId="9" borderId="171" xfId="0" applyNumberFormat="1" applyFont="1" applyFill="1" applyBorder="1" applyAlignment="1">
      <alignment horizontal="center" vertical="center"/>
    </xf>
    <xf numFmtId="0" fontId="3" fillId="7" borderId="172" xfId="0" applyFont="1" applyFill="1" applyBorder="1" applyAlignment="1">
      <alignment horizontal="center" vertical="center"/>
    </xf>
    <xf numFmtId="0" fontId="24" fillId="7" borderId="6" xfId="0" applyFont="1" applyFill="1" applyBorder="1" applyAlignment="1" applyProtection="1">
      <alignment horizontal="center" vertical="center"/>
      <protection locked="0"/>
    </xf>
    <xf numFmtId="0" fontId="3" fillId="7" borderId="173" xfId="0" applyFont="1" applyFill="1" applyBorder="1" applyAlignment="1">
      <alignment horizontal="center" vertical="center"/>
    </xf>
    <xf numFmtId="44" fontId="4" fillId="0" borderId="92" xfId="0" applyNumberFormat="1" applyFont="1" applyBorder="1" applyAlignment="1">
      <alignment horizontal="center" vertical="center"/>
    </xf>
    <xf numFmtId="44" fontId="4" fillId="0" borderId="174" xfId="0" applyNumberFormat="1" applyFont="1" applyBorder="1" applyAlignment="1">
      <alignment horizontal="center" vertical="center"/>
    </xf>
    <xf numFmtId="44" fontId="4" fillId="0" borderId="175" xfId="0" applyNumberFormat="1" applyFont="1" applyBorder="1" applyAlignment="1">
      <alignment horizontal="center" vertical="center"/>
    </xf>
    <xf numFmtId="1" fontId="4" fillId="9" borderId="124" xfId="0" applyNumberFormat="1" applyFont="1" applyFill="1" applyBorder="1" applyAlignment="1">
      <alignment horizontal="center" vertical="center"/>
    </xf>
    <xf numFmtId="44" fontId="4" fillId="0" borderId="176" xfId="0" applyNumberFormat="1" applyFont="1" applyBorder="1" applyAlignment="1">
      <alignment horizontal="center" vertical="center"/>
    </xf>
    <xf numFmtId="1" fontId="4" fillId="12" borderId="103" xfId="0" applyNumberFormat="1" applyFont="1" applyFill="1" applyBorder="1" applyAlignment="1">
      <alignment horizontal="center" vertical="center"/>
    </xf>
    <xf numFmtId="1" fontId="6" fillId="33" borderId="58" xfId="0" applyNumberFormat="1" applyFont="1" applyFill="1" applyBorder="1" applyAlignment="1">
      <alignment horizontal="center" vertical="center"/>
    </xf>
    <xf numFmtId="44" fontId="4" fillId="0" borderId="4" xfId="0" applyNumberFormat="1" applyFont="1" applyBorder="1" applyAlignment="1">
      <alignment horizontal="center" vertical="center"/>
    </xf>
    <xf numFmtId="1" fontId="4" fillId="12" borderId="177" xfId="0" applyNumberFormat="1" applyFont="1" applyFill="1" applyBorder="1" applyAlignment="1">
      <alignment horizontal="center" vertical="center"/>
    </xf>
    <xf numFmtId="1" fontId="4" fillId="32" borderId="164" xfId="0" applyNumberFormat="1" applyFont="1" applyFill="1" applyBorder="1" applyAlignment="1">
      <alignment horizontal="center" vertical="center"/>
    </xf>
    <xf numFmtId="1" fontId="4" fillId="22" borderId="164" xfId="0" applyNumberFormat="1" applyFont="1" applyFill="1" applyBorder="1" applyAlignment="1">
      <alignment horizontal="center" vertical="center"/>
    </xf>
    <xf numFmtId="1" fontId="4" fillId="10" borderId="164" xfId="0" applyNumberFormat="1" applyFont="1" applyFill="1" applyBorder="1" applyAlignment="1">
      <alignment horizontal="center" vertical="center"/>
    </xf>
    <xf numFmtId="1" fontId="9" fillId="14" borderId="164" xfId="0" applyNumberFormat="1" applyFont="1" applyFill="1" applyBorder="1" applyAlignment="1">
      <alignment horizontal="center" vertical="center"/>
    </xf>
    <xf numFmtId="1" fontId="6" fillId="31" borderId="164" xfId="0" applyNumberFormat="1" applyFont="1" applyFill="1" applyBorder="1" applyAlignment="1">
      <alignment horizontal="center" vertical="center"/>
    </xf>
    <xf numFmtId="1" fontId="4" fillId="30" borderId="178" xfId="0" applyNumberFormat="1" applyFont="1" applyFill="1" applyBorder="1" applyAlignment="1">
      <alignment horizontal="center" vertical="center"/>
    </xf>
    <xf numFmtId="1" fontId="6" fillId="3" borderId="164" xfId="0" applyNumberFormat="1" applyFont="1" applyFill="1" applyBorder="1" applyAlignment="1">
      <alignment horizontal="center" vertical="center"/>
    </xf>
    <xf numFmtId="1" fontId="6" fillId="33" borderId="179" xfId="0" applyNumberFormat="1" applyFont="1" applyFill="1" applyBorder="1" applyAlignment="1">
      <alignment horizontal="center" vertical="center"/>
    </xf>
    <xf numFmtId="1" fontId="4" fillId="7" borderId="179" xfId="0" applyNumberFormat="1" applyFont="1" applyFill="1" applyBorder="1" applyAlignment="1">
      <alignment horizontal="center" vertical="center"/>
    </xf>
    <xf numFmtId="1" fontId="6" fillId="17" borderId="179" xfId="0" applyNumberFormat="1" applyFont="1" applyFill="1" applyBorder="1" applyAlignment="1">
      <alignment horizontal="center" vertical="center"/>
    </xf>
    <xf numFmtId="1" fontId="4" fillId="9" borderId="179" xfId="0" applyNumberFormat="1" applyFont="1" applyFill="1" applyBorder="1" applyAlignment="1">
      <alignment horizontal="center" vertical="center"/>
    </xf>
    <xf numFmtId="44" fontId="4" fillId="0" borderId="180" xfId="0" applyNumberFormat="1" applyFont="1" applyBorder="1" applyAlignment="1">
      <alignment horizontal="center" vertical="center"/>
    </xf>
    <xf numFmtId="44" fontId="4" fillId="0" borderId="181" xfId="0" applyNumberFormat="1" applyFont="1" applyBorder="1" applyAlignment="1">
      <alignment horizontal="center" vertical="center"/>
    </xf>
    <xf numFmtId="1" fontId="4" fillId="9" borderId="55" xfId="0" applyNumberFormat="1" applyFont="1" applyFill="1" applyBorder="1" applyAlignment="1">
      <alignment horizontal="center" vertical="center"/>
    </xf>
    <xf numFmtId="44" fontId="4" fillId="0" borderId="182" xfId="0" applyNumberFormat="1" applyFont="1" applyBorder="1" applyAlignment="1">
      <alignment horizontal="center" vertical="center"/>
    </xf>
    <xf numFmtId="1" fontId="4" fillId="11" borderId="183" xfId="0" applyNumberFormat="1" applyFont="1" applyFill="1" applyBorder="1" applyAlignment="1">
      <alignment horizontal="center" vertical="center"/>
    </xf>
    <xf numFmtId="1" fontId="4" fillId="32" borderId="184" xfId="0" applyNumberFormat="1" applyFont="1" applyFill="1" applyBorder="1" applyAlignment="1">
      <alignment horizontal="center" vertical="center"/>
    </xf>
    <xf numFmtId="1" fontId="4" fillId="22" borderId="184" xfId="0" applyNumberFormat="1" applyFont="1" applyFill="1" applyBorder="1" applyAlignment="1">
      <alignment horizontal="center" vertical="center"/>
    </xf>
    <xf numFmtId="1" fontId="4" fillId="10" borderId="184" xfId="0" applyNumberFormat="1" applyFont="1" applyFill="1" applyBorder="1" applyAlignment="1">
      <alignment horizontal="center" vertical="center"/>
    </xf>
    <xf numFmtId="1" fontId="9" fillId="14" borderId="184" xfId="0" applyNumberFormat="1" applyFont="1" applyFill="1" applyBorder="1" applyAlignment="1">
      <alignment horizontal="center" vertical="center"/>
    </xf>
    <xf numFmtId="1" fontId="6" fillId="3" borderId="184" xfId="0" applyNumberFormat="1" applyFont="1" applyFill="1" applyBorder="1" applyAlignment="1">
      <alignment horizontal="center" vertical="center"/>
    </xf>
    <xf numFmtId="1" fontId="6" fillId="33" borderId="185" xfId="0" applyNumberFormat="1" applyFont="1" applyFill="1" applyBorder="1" applyAlignment="1">
      <alignment horizontal="center" vertical="center"/>
    </xf>
    <xf numFmtId="1" fontId="4" fillId="7" borderId="185" xfId="0" applyNumberFormat="1" applyFont="1" applyFill="1" applyBorder="1" applyAlignment="1">
      <alignment horizontal="center" vertical="center"/>
    </xf>
    <xf numFmtId="1" fontId="6" fillId="17" borderId="185" xfId="0" applyNumberFormat="1" applyFont="1" applyFill="1" applyBorder="1" applyAlignment="1">
      <alignment horizontal="center" vertical="center"/>
    </xf>
    <xf numFmtId="1" fontId="4" fillId="9" borderId="186" xfId="0" applyNumberFormat="1" applyFont="1" applyFill="1" applyBorder="1" applyAlignment="1">
      <alignment horizontal="center" vertical="center"/>
    </xf>
    <xf numFmtId="44" fontId="4" fillId="0" borderId="67" xfId="0" applyNumberFormat="1" applyFont="1" applyBorder="1" applyAlignment="1">
      <alignment horizontal="center" vertical="center"/>
    </xf>
    <xf numFmtId="1" fontId="4" fillId="9" borderId="187" xfId="0" applyNumberFormat="1" applyFont="1" applyFill="1" applyBorder="1" applyAlignment="1">
      <alignment horizontal="center" vertical="center"/>
    </xf>
    <xf numFmtId="1" fontId="4" fillId="12" borderId="188" xfId="0" applyNumberFormat="1" applyFont="1" applyFill="1" applyBorder="1" applyAlignment="1">
      <alignment horizontal="center" vertical="center"/>
    </xf>
    <xf numFmtId="1" fontId="4" fillId="11" borderId="189" xfId="0" applyNumberFormat="1" applyFont="1" applyFill="1" applyBorder="1" applyAlignment="1">
      <alignment horizontal="center" vertical="center"/>
    </xf>
    <xf numFmtId="1" fontId="4" fillId="9" borderId="190" xfId="0" applyNumberFormat="1" applyFont="1" applyFill="1" applyBorder="1" applyAlignment="1">
      <alignment horizontal="center" vertical="center"/>
    </xf>
    <xf numFmtId="44" fontId="4" fillId="0" borderId="191" xfId="0" applyNumberFormat="1" applyFont="1" applyBorder="1" applyAlignment="1">
      <alignment horizontal="center" vertical="center"/>
    </xf>
    <xf numFmtId="165" fontId="4" fillId="12" borderId="102" xfId="0" applyNumberFormat="1" applyFont="1" applyFill="1" applyBorder="1" applyAlignment="1">
      <alignment horizontal="center" vertical="center"/>
    </xf>
    <xf numFmtId="165" fontId="4" fillId="12" borderId="162" xfId="0" applyNumberFormat="1" applyFont="1" applyFill="1" applyBorder="1" applyAlignment="1">
      <alignment horizontal="center" vertical="center"/>
    </xf>
    <xf numFmtId="0" fontId="32" fillId="18" borderId="75" xfId="0" applyFont="1" applyFill="1" applyBorder="1" applyAlignment="1">
      <alignment horizontal="center" wrapText="1"/>
    </xf>
    <xf numFmtId="0" fontId="32" fillId="19" borderId="20" xfId="0" applyFont="1" applyFill="1" applyBorder="1" applyAlignment="1">
      <alignment horizontal="center" wrapText="1"/>
    </xf>
    <xf numFmtId="0" fontId="32" fillId="2" borderId="20" xfId="0" applyFont="1" applyFill="1" applyBorder="1" applyAlignment="1">
      <alignment horizontal="center" wrapText="1"/>
    </xf>
    <xf numFmtId="0" fontId="32" fillId="20" borderId="20" xfId="0" applyFont="1" applyFill="1" applyBorder="1" applyAlignment="1">
      <alignment horizontal="center" wrapText="1"/>
    </xf>
    <xf numFmtId="0" fontId="32" fillId="4" borderId="20" xfId="0" applyFont="1" applyFill="1" applyBorder="1" applyAlignment="1">
      <alignment horizontal="center" wrapText="1"/>
    </xf>
    <xf numFmtId="0" fontId="33" fillId="21" borderId="20" xfId="0" applyFont="1" applyFill="1" applyBorder="1" applyAlignment="1">
      <alignment horizontal="center" wrapText="1"/>
    </xf>
    <xf numFmtId="0" fontId="32" fillId="22" borderId="20" xfId="0" applyFont="1" applyFill="1" applyBorder="1" applyAlignment="1">
      <alignment horizontal="center" wrapText="1"/>
    </xf>
    <xf numFmtId="0" fontId="32" fillId="23" borderId="20" xfId="0" applyFont="1" applyFill="1" applyBorder="1" applyAlignment="1">
      <alignment horizontal="center" wrapText="1"/>
    </xf>
    <xf numFmtId="0" fontId="32" fillId="24" borderId="20" xfId="0" applyFont="1" applyFill="1" applyBorder="1" applyAlignment="1">
      <alignment horizontal="center" wrapText="1"/>
    </xf>
    <xf numFmtId="0" fontId="32" fillId="6" borderId="20" xfId="0" applyFont="1" applyFill="1" applyBorder="1" applyAlignment="1">
      <alignment horizontal="center" wrapText="1"/>
    </xf>
    <xf numFmtId="0" fontId="33" fillId="25" borderId="20" xfId="0" applyFont="1" applyFill="1" applyBorder="1" applyAlignment="1">
      <alignment horizontal="center" wrapText="1"/>
    </xf>
    <xf numFmtId="0" fontId="33" fillId="13" borderId="20" xfId="0" applyFont="1" applyFill="1" applyBorder="1" applyAlignment="1">
      <alignment horizontal="center" wrapText="1"/>
    </xf>
    <xf numFmtId="0" fontId="33" fillId="26" borderId="20" xfId="0" applyFont="1" applyFill="1" applyBorder="1" applyAlignment="1">
      <alignment horizontal="center" wrapText="1"/>
    </xf>
    <xf numFmtId="0" fontId="33" fillId="27" borderId="20" xfId="0" applyFont="1" applyFill="1" applyBorder="1" applyAlignment="1">
      <alignment horizontal="center" wrapText="1"/>
    </xf>
    <xf numFmtId="0" fontId="33" fillId="28" borderId="21" xfId="0" applyFont="1" applyFill="1" applyBorder="1" applyAlignment="1">
      <alignment horizont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93" xfId="0" applyFont="1" applyFill="1" applyBorder="1" applyAlignment="1">
      <alignment horizontal="center" vertical="center"/>
    </xf>
    <xf numFmtId="0" fontId="34" fillId="7" borderId="0" xfId="0" applyFont="1" applyFill="1"/>
    <xf numFmtId="0" fontId="31" fillId="7" borderId="0" xfId="0" applyFont="1" applyFill="1"/>
    <xf numFmtId="0" fontId="31" fillId="0" borderId="0" xfId="0" applyFont="1"/>
    <xf numFmtId="0" fontId="31" fillId="7" borderId="0" xfId="0" applyFont="1" applyFill="1" applyAlignment="1">
      <alignment horizontal="center" vertical="center"/>
    </xf>
    <xf numFmtId="164" fontId="31" fillId="7" borderId="0" xfId="0" applyNumberFormat="1" applyFont="1" applyFill="1" applyAlignment="1">
      <alignment horizontal="center" vertical="center"/>
    </xf>
    <xf numFmtId="164" fontId="31" fillId="7" borderId="0" xfId="0" applyNumberFormat="1" applyFont="1" applyFill="1"/>
    <xf numFmtId="44" fontId="31" fillId="7" borderId="0" xfId="0" applyNumberFormat="1" applyFont="1" applyFill="1" applyAlignment="1">
      <alignment horizontal="center" vertical="center"/>
    </xf>
    <xf numFmtId="1" fontId="4" fillId="12" borderId="202" xfId="0" applyNumberFormat="1" applyFont="1" applyFill="1" applyBorder="1" applyAlignment="1">
      <alignment horizontal="center" vertical="center"/>
    </xf>
    <xf numFmtId="1" fontId="4" fillId="30" borderId="2" xfId="0" applyNumberFormat="1" applyFont="1" applyFill="1" applyBorder="1" applyAlignment="1">
      <alignment horizontal="center" vertical="center"/>
    </xf>
    <xf numFmtId="44" fontId="4" fillId="0" borderId="203" xfId="0" applyNumberFormat="1" applyFont="1" applyBorder="1" applyAlignment="1">
      <alignment horizontal="center" vertical="center"/>
    </xf>
    <xf numFmtId="0" fontId="32" fillId="35" borderId="20" xfId="0" applyFont="1" applyFill="1" applyBorder="1" applyAlignment="1">
      <alignment horizontal="center" wrapText="1"/>
    </xf>
    <xf numFmtId="0" fontId="35" fillId="7" borderId="93" xfId="0" applyFont="1" applyFill="1" applyBorder="1" applyAlignment="1">
      <alignment horizontal="center" vertical="center"/>
    </xf>
    <xf numFmtId="0" fontId="35" fillId="7" borderId="91" xfId="0" applyFont="1" applyFill="1" applyBorder="1" applyAlignment="1">
      <alignment horizontal="center" vertical="center"/>
    </xf>
    <xf numFmtId="0" fontId="3" fillId="7" borderId="23" xfId="0" applyFont="1" applyFill="1" applyBorder="1"/>
    <xf numFmtId="2" fontId="13" fillId="7" borderId="0" xfId="0" applyNumberFormat="1" applyFont="1" applyFill="1"/>
    <xf numFmtId="2" fontId="13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" fontId="4" fillId="7" borderId="208" xfId="0" applyNumberFormat="1" applyFont="1" applyFill="1" applyBorder="1" applyAlignment="1">
      <alignment horizontal="center" vertical="center"/>
    </xf>
    <xf numFmtId="0" fontId="3" fillId="7" borderId="209" xfId="0" applyFont="1" applyFill="1" applyBorder="1" applyProtection="1">
      <protection locked="0"/>
    </xf>
    <xf numFmtId="1" fontId="4" fillId="7" borderId="100" xfId="0" applyNumberFormat="1" applyFont="1" applyFill="1" applyBorder="1" applyAlignment="1">
      <alignment horizontal="center" vertical="center"/>
    </xf>
    <xf numFmtId="1" fontId="4" fillId="7" borderId="90" xfId="0" applyNumberFormat="1" applyFont="1" applyFill="1" applyBorder="1" applyAlignment="1">
      <alignment horizontal="center" vertical="center"/>
    </xf>
    <xf numFmtId="44" fontId="4" fillId="0" borderId="210" xfId="0" applyNumberFormat="1" applyFont="1" applyBorder="1" applyAlignment="1">
      <alignment horizontal="center" vertical="center"/>
    </xf>
    <xf numFmtId="0" fontId="3" fillId="7" borderId="27" xfId="0" applyFont="1" applyFill="1" applyBorder="1" applyAlignment="1">
      <alignment horizontal="center"/>
    </xf>
    <xf numFmtId="0" fontId="16" fillId="7" borderId="27" xfId="4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1" fontId="4" fillId="7" borderId="2" xfId="0" applyNumberFormat="1" applyFont="1" applyFill="1" applyBorder="1" applyAlignment="1">
      <alignment horizontal="center" vertical="center"/>
    </xf>
    <xf numFmtId="0" fontId="3" fillId="7" borderId="211" xfId="0" applyFont="1" applyFill="1" applyBorder="1" applyAlignment="1">
      <alignment horizontal="center"/>
    </xf>
    <xf numFmtId="0" fontId="36" fillId="0" borderId="83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6" fillId="0" borderId="85" xfId="0" applyFont="1" applyBorder="1" applyAlignment="1" applyProtection="1">
      <alignment horizontal="center" vertical="center"/>
      <protection locked="0"/>
    </xf>
    <xf numFmtId="0" fontId="36" fillId="0" borderId="205" xfId="0" applyFont="1" applyBorder="1" applyAlignment="1" applyProtection="1">
      <alignment horizontal="center" vertical="center" wrapText="1"/>
      <protection locked="0"/>
    </xf>
    <xf numFmtId="0" fontId="36" fillId="0" borderId="2" xfId="0" applyFont="1" applyBorder="1" applyAlignment="1" applyProtection="1">
      <alignment horizontal="center" vertical="center"/>
      <protection locked="0"/>
    </xf>
    <xf numFmtId="0" fontId="36" fillId="0" borderId="2" xfId="0" applyFont="1" applyBorder="1" applyAlignment="1" applyProtection="1">
      <alignment horizontal="center" vertical="center" wrapText="1"/>
      <protection locked="0"/>
    </xf>
    <xf numFmtId="0" fontId="37" fillId="0" borderId="83" xfId="0" applyFont="1" applyBorder="1" applyAlignment="1" applyProtection="1">
      <alignment horizontal="center" vertical="center"/>
      <protection locked="0"/>
    </xf>
    <xf numFmtId="0" fontId="16" fillId="7" borderId="0" xfId="4" applyFill="1" applyBorder="1" applyAlignment="1" applyProtection="1">
      <alignment vertical="top"/>
      <protection locked="0"/>
    </xf>
    <xf numFmtId="0" fontId="5" fillId="0" borderId="93" xfId="0" applyFont="1" applyBorder="1" applyAlignment="1" applyProtection="1">
      <alignment vertical="center"/>
      <protection locked="0"/>
    </xf>
    <xf numFmtId="0" fontId="37" fillId="0" borderId="83" xfId="0" applyFont="1" applyBorder="1" applyAlignment="1" applyProtection="1">
      <alignment vertical="center"/>
      <protection locked="0"/>
    </xf>
    <xf numFmtId="0" fontId="37" fillId="0" borderId="83" xfId="0" applyFont="1" applyBorder="1" applyAlignment="1" applyProtection="1">
      <alignment vertical="center" wrapText="1"/>
      <protection locked="0"/>
    </xf>
    <xf numFmtId="0" fontId="36" fillId="0" borderId="83" xfId="0" applyFont="1" applyBorder="1" applyAlignment="1" applyProtection="1">
      <alignment vertical="center"/>
      <protection locked="0"/>
    </xf>
    <xf numFmtId="0" fontId="36" fillId="0" borderId="0" xfId="0" applyFont="1" applyAlignment="1" applyProtection="1">
      <alignment vertical="center"/>
      <protection locked="0"/>
    </xf>
    <xf numFmtId="0" fontId="36" fillId="0" borderId="83" xfId="0" applyFont="1" applyBorder="1" applyAlignment="1" applyProtection="1">
      <alignment vertical="center" wrapText="1"/>
      <protection locked="0"/>
    </xf>
    <xf numFmtId="0" fontId="36" fillId="0" borderId="204" xfId="0" applyFont="1" applyBorder="1" applyAlignment="1" applyProtection="1">
      <alignment vertical="center" wrapText="1"/>
      <protection locked="0"/>
    </xf>
    <xf numFmtId="0" fontId="36" fillId="0" borderId="87" xfId="0" applyFont="1" applyBorder="1" applyAlignment="1" applyProtection="1">
      <alignment vertical="center" wrapText="1"/>
      <protection locked="0"/>
    </xf>
    <xf numFmtId="0" fontId="3" fillId="7" borderId="0" xfId="0" applyFont="1" applyFill="1" applyAlignment="1" applyProtection="1">
      <alignment vertical="center"/>
      <protection locked="0"/>
    </xf>
    <xf numFmtId="44" fontId="38" fillId="0" borderId="67" xfId="2" applyFont="1" applyBorder="1" applyAlignment="1">
      <alignment vertical="center"/>
    </xf>
    <xf numFmtId="44" fontId="39" fillId="0" borderId="95" xfId="2" applyFont="1" applyFill="1" applyBorder="1" applyAlignment="1" applyProtection="1">
      <alignment horizontal="center" vertical="center"/>
    </xf>
    <xf numFmtId="44" fontId="39" fillId="0" borderId="25" xfId="2" applyFont="1" applyFill="1" applyBorder="1" applyAlignment="1" applyProtection="1">
      <alignment horizontal="center" vertical="center"/>
    </xf>
    <xf numFmtId="0" fontId="39" fillId="7" borderId="159" xfId="0" applyFont="1" applyFill="1" applyBorder="1" applyProtection="1">
      <protection locked="0"/>
    </xf>
    <xf numFmtId="0" fontId="39" fillId="0" borderId="154" xfId="0" applyFont="1" applyBorder="1" applyAlignment="1" applyProtection="1">
      <alignment horizontal="center" vertical="center"/>
      <protection locked="0"/>
    </xf>
    <xf numFmtId="0" fontId="39" fillId="0" borderId="132" xfId="0" applyFont="1" applyBorder="1" applyAlignment="1" applyProtection="1">
      <alignment horizontal="left" vertical="center"/>
      <protection locked="0"/>
    </xf>
    <xf numFmtId="0" fontId="39" fillId="0" borderId="132" xfId="0" applyFont="1" applyBorder="1" applyAlignment="1" applyProtection="1">
      <alignment horizontal="center" vertical="center"/>
      <protection locked="0"/>
    </xf>
    <xf numFmtId="44" fontId="39" fillId="0" borderId="140" xfId="0" applyNumberFormat="1" applyFont="1" applyBorder="1" applyAlignment="1" applyProtection="1">
      <alignment horizontal="center" vertical="center" wrapText="1"/>
      <protection locked="0"/>
    </xf>
    <xf numFmtId="44" fontId="39" fillId="0" borderId="151" xfId="2" applyFont="1" applyFill="1" applyBorder="1" applyAlignment="1" applyProtection="1">
      <alignment horizontal="center" vertical="center"/>
    </xf>
    <xf numFmtId="0" fontId="39" fillId="0" borderId="194" xfId="0" applyFont="1" applyBorder="1" applyAlignment="1" applyProtection="1">
      <alignment horizontal="center" vertical="center"/>
      <protection locked="0"/>
    </xf>
    <xf numFmtId="0" fontId="39" fillId="0" borderId="195" xfId="0" applyFont="1" applyBorder="1" applyAlignment="1" applyProtection="1">
      <alignment horizontal="left" vertical="center"/>
      <protection locked="0"/>
    </xf>
    <xf numFmtId="0" fontId="39" fillId="0" borderId="195" xfId="0" applyFont="1" applyBorder="1" applyAlignment="1" applyProtection="1">
      <alignment horizontal="center" vertical="center"/>
      <protection locked="0"/>
    </xf>
    <xf numFmtId="44" fontId="39" fillId="0" borderId="10" xfId="2" applyFont="1" applyFill="1" applyBorder="1" applyAlignment="1" applyProtection="1">
      <alignment horizontal="center" vertical="center"/>
    </xf>
    <xf numFmtId="0" fontId="39" fillId="7" borderId="196" xfId="0" applyFont="1" applyFill="1" applyBorder="1" applyProtection="1">
      <protection locked="0"/>
    </xf>
    <xf numFmtId="0" fontId="39" fillId="0" borderId="197" xfId="0" applyFont="1" applyBorder="1" applyAlignment="1" applyProtection="1">
      <alignment horizontal="center" vertical="center"/>
      <protection locked="0"/>
    </xf>
    <xf numFmtId="0" fontId="39" fillId="0" borderId="2" xfId="0" applyFont="1" applyBorder="1" applyAlignment="1" applyProtection="1">
      <alignment horizontal="center" vertical="center"/>
      <protection locked="0"/>
    </xf>
    <xf numFmtId="0" fontId="39" fillId="0" borderId="199" xfId="0" applyFont="1" applyBorder="1" applyAlignment="1" applyProtection="1">
      <alignment horizontal="center" vertical="center"/>
      <protection locked="0"/>
    </xf>
    <xf numFmtId="0" fontId="39" fillId="0" borderId="200" xfId="0" applyFont="1" applyBorder="1" applyAlignment="1" applyProtection="1">
      <alignment horizontal="center" vertical="center"/>
      <protection locked="0"/>
    </xf>
    <xf numFmtId="44" fontId="39" fillId="0" borderId="201" xfId="0" applyNumberFormat="1" applyFont="1" applyBorder="1" applyAlignment="1" applyProtection="1">
      <alignment horizontal="center" vertical="center" wrapText="1"/>
      <protection locked="0"/>
    </xf>
    <xf numFmtId="44" fontId="39" fillId="0" borderId="96" xfId="2" applyFont="1" applyFill="1" applyBorder="1" applyAlignment="1" applyProtection="1">
      <alignment horizontal="center" vertical="center"/>
    </xf>
    <xf numFmtId="0" fontId="39" fillId="0" borderId="132" xfId="0" applyFont="1" applyBorder="1" applyAlignment="1" applyProtection="1">
      <alignment horizontal="left" vertical="center" wrapText="1"/>
      <protection locked="0"/>
    </xf>
    <xf numFmtId="0" fontId="39" fillId="7" borderId="108" xfId="0" applyFont="1" applyFill="1" applyBorder="1" applyProtection="1">
      <protection locked="0"/>
    </xf>
    <xf numFmtId="0" fontId="39" fillId="0" borderId="133" xfId="0" applyFont="1" applyBorder="1" applyAlignment="1" applyProtection="1">
      <alignment horizontal="center" vertical="center"/>
      <protection locked="0"/>
    </xf>
    <xf numFmtId="0" fontId="39" fillId="0" borderId="134" xfId="0" applyFont="1" applyBorder="1" applyAlignment="1" applyProtection="1">
      <alignment horizontal="left" vertical="center"/>
      <protection locked="0"/>
    </xf>
    <xf numFmtId="0" fontId="39" fillId="0" borderId="134" xfId="0" applyFont="1" applyBorder="1" applyAlignment="1" applyProtection="1">
      <alignment horizontal="center" vertical="center"/>
      <protection locked="0"/>
    </xf>
    <xf numFmtId="44" fontId="39" fillId="0" borderId="135" xfId="0" applyNumberFormat="1" applyFont="1" applyBorder="1" applyAlignment="1" applyProtection="1">
      <alignment horizontal="center" vertical="center" wrapText="1"/>
      <protection locked="0"/>
    </xf>
    <xf numFmtId="44" fontId="39" fillId="0" borderId="148" xfId="2" applyFont="1" applyFill="1" applyBorder="1" applyAlignment="1" applyProtection="1">
      <alignment horizontal="center" vertical="center"/>
    </xf>
    <xf numFmtId="0" fontId="39" fillId="0" borderId="139" xfId="0" applyFont="1" applyBorder="1" applyAlignment="1" applyProtection="1">
      <alignment horizontal="center" vertical="center"/>
      <protection locked="0"/>
    </xf>
    <xf numFmtId="0" fontId="39" fillId="0" borderId="130" xfId="0" applyFont="1" applyBorder="1" applyAlignment="1" applyProtection="1">
      <alignment horizontal="left" vertical="center"/>
      <protection locked="0"/>
    </xf>
    <xf numFmtId="0" fontId="39" fillId="0" borderId="130" xfId="0" applyFont="1" applyBorder="1" applyAlignment="1" applyProtection="1">
      <alignment horizontal="center" vertical="center"/>
      <protection locked="0"/>
    </xf>
    <xf numFmtId="44" fontId="39" fillId="0" borderId="149" xfId="2" applyFont="1" applyFill="1" applyBorder="1" applyAlignment="1" applyProtection="1">
      <alignment horizontal="center" vertical="center"/>
    </xf>
    <xf numFmtId="0" fontId="39" fillId="7" borderId="129" xfId="0" applyFont="1" applyFill="1" applyBorder="1" applyProtection="1">
      <protection locked="0"/>
    </xf>
    <xf numFmtId="0" fontId="39" fillId="0" borderId="136" xfId="0" applyFont="1" applyBorder="1" applyAlignment="1" applyProtection="1">
      <alignment horizontal="center" vertical="center"/>
      <protection locked="0"/>
    </xf>
    <xf numFmtId="0" fontId="39" fillId="0" borderId="137" xfId="0" applyFont="1" applyBorder="1" applyAlignment="1" applyProtection="1">
      <alignment horizontal="left" vertical="center"/>
      <protection locked="0"/>
    </xf>
    <xf numFmtId="0" fontId="39" fillId="0" borderId="137" xfId="0" applyFont="1" applyBorder="1" applyAlignment="1" applyProtection="1">
      <alignment horizontal="center" vertical="center"/>
      <protection locked="0"/>
    </xf>
    <xf numFmtId="44" fontId="39" fillId="0" borderId="138" xfId="0" applyNumberFormat="1" applyFont="1" applyBorder="1" applyAlignment="1" applyProtection="1">
      <alignment horizontal="center" vertical="center" wrapText="1"/>
      <protection locked="0"/>
    </xf>
    <xf numFmtId="44" fontId="39" fillId="0" borderId="150" xfId="2" applyFont="1" applyFill="1" applyBorder="1" applyAlignment="1" applyProtection="1">
      <alignment horizontal="center" vertical="center"/>
    </xf>
    <xf numFmtId="0" fontId="39" fillId="0" borderId="159" xfId="0" applyFont="1" applyBorder="1" applyProtection="1">
      <protection locked="0"/>
    </xf>
    <xf numFmtId="0" fontId="39" fillId="0" borderId="153" xfId="0" applyFont="1" applyBorder="1" applyAlignment="1" applyProtection="1">
      <alignment horizontal="center" vertical="center"/>
      <protection locked="0"/>
    </xf>
    <xf numFmtId="0" fontId="39" fillId="0" borderId="131" xfId="0" applyFont="1" applyBorder="1" applyAlignment="1" applyProtection="1">
      <alignment horizontal="left" vertical="center"/>
      <protection locked="0"/>
    </xf>
    <xf numFmtId="0" fontId="39" fillId="0" borderId="131" xfId="0" applyFont="1" applyBorder="1" applyAlignment="1" applyProtection="1">
      <alignment horizontal="center" vertical="center"/>
      <protection locked="0"/>
    </xf>
    <xf numFmtId="44" fontId="39" fillId="0" borderId="160" xfId="0" applyNumberFormat="1" applyFont="1" applyBorder="1" applyAlignment="1" applyProtection="1">
      <alignment horizontal="center" vertical="center" wrapText="1"/>
      <protection locked="0"/>
    </xf>
    <xf numFmtId="44" fontId="39" fillId="0" borderId="152" xfId="2" applyFont="1" applyFill="1" applyBorder="1" applyAlignment="1" applyProtection="1">
      <alignment horizontal="center" vertical="center"/>
    </xf>
    <xf numFmtId="0" fontId="39" fillId="7" borderId="108" xfId="0" applyFont="1" applyFill="1" applyBorder="1" applyAlignment="1" applyProtection="1">
      <alignment horizontal="center" vertical="center"/>
      <protection locked="0"/>
    </xf>
    <xf numFmtId="0" fontId="39" fillId="0" borderId="135" xfId="0" applyFont="1" applyBorder="1" applyAlignment="1" applyProtection="1">
      <alignment horizontal="center" vertical="center" wrapText="1"/>
      <protection locked="0"/>
    </xf>
    <xf numFmtId="0" fontId="39" fillId="7" borderId="159" xfId="0" applyFont="1" applyFill="1" applyBorder="1" applyAlignment="1" applyProtection="1">
      <alignment horizontal="center" vertical="center"/>
      <protection locked="0"/>
    </xf>
    <xf numFmtId="0" fontId="39" fillId="0" borderId="140" xfId="0" applyFont="1" applyBorder="1" applyAlignment="1" applyProtection="1">
      <alignment horizontal="center" vertical="center" wrapText="1"/>
      <protection locked="0"/>
    </xf>
    <xf numFmtId="0" fontId="39" fillId="7" borderId="129" xfId="0" applyFont="1" applyFill="1" applyBorder="1" applyAlignment="1" applyProtection="1">
      <alignment horizontal="center" vertical="center"/>
      <protection locked="0"/>
    </xf>
    <xf numFmtId="0" fontId="39" fillId="0" borderId="138" xfId="0" applyFont="1" applyBorder="1" applyAlignment="1" applyProtection="1">
      <alignment horizontal="center" vertical="center" wrapText="1"/>
      <protection locked="0"/>
    </xf>
    <xf numFmtId="0" fontId="39" fillId="7" borderId="7" xfId="0" applyFont="1" applyFill="1" applyBorder="1" applyProtection="1">
      <protection locked="0"/>
    </xf>
    <xf numFmtId="0" fontId="39" fillId="0" borderId="141" xfId="0" applyFont="1" applyBorder="1" applyAlignment="1" applyProtection="1">
      <alignment horizontal="center" vertical="center"/>
      <protection locked="0"/>
    </xf>
    <xf numFmtId="0" fontId="42" fillId="0" borderId="142" xfId="4" applyFont="1" applyFill="1" applyBorder="1" applyAlignment="1" applyProtection="1">
      <alignment horizontal="left" vertical="center" wrapText="1"/>
      <protection locked="0"/>
    </xf>
    <xf numFmtId="0" fontId="39" fillId="0" borderId="142" xfId="0" applyFont="1" applyBorder="1" applyAlignment="1" applyProtection="1">
      <alignment horizontal="center" vertical="center"/>
      <protection locked="0"/>
    </xf>
    <xf numFmtId="0" fontId="39" fillId="0" borderId="143" xfId="0" applyFont="1" applyBorder="1" applyAlignment="1" applyProtection="1">
      <alignment horizontal="center" vertical="center" wrapText="1"/>
      <protection locked="0"/>
    </xf>
    <xf numFmtId="44" fontId="39" fillId="0" borderId="4" xfId="2" applyFont="1" applyFill="1" applyBorder="1" applyAlignment="1" applyProtection="1">
      <alignment horizontal="center" vertical="center"/>
    </xf>
    <xf numFmtId="0" fontId="39" fillId="0" borderId="134" xfId="0" applyFont="1" applyBorder="1" applyAlignment="1" applyProtection="1">
      <alignment horizontal="left" vertical="center" wrapText="1"/>
      <protection locked="0"/>
    </xf>
    <xf numFmtId="0" fontId="39" fillId="0" borderId="130" xfId="0" applyFont="1" applyBorder="1" applyAlignment="1" applyProtection="1">
      <alignment horizontal="left" vertical="center" wrapText="1"/>
      <protection locked="0"/>
    </xf>
    <xf numFmtId="0" fontId="39" fillId="0" borderId="137" xfId="0" applyFont="1" applyBorder="1" applyAlignment="1" applyProtection="1">
      <alignment horizontal="left" vertical="center" wrapText="1"/>
      <protection locked="0"/>
    </xf>
    <xf numFmtId="0" fontId="39" fillId="0" borderId="161" xfId="0" applyFont="1" applyBorder="1" applyAlignment="1" applyProtection="1">
      <alignment horizontal="center" vertical="center" wrapText="1"/>
      <protection locked="0"/>
    </xf>
    <xf numFmtId="0" fontId="39" fillId="0" borderId="108" xfId="0" applyFont="1" applyBorder="1" applyProtection="1">
      <protection locked="0"/>
    </xf>
    <xf numFmtId="44" fontId="39" fillId="7" borderId="148" xfId="2" applyFont="1" applyFill="1" applyBorder="1" applyAlignment="1" applyProtection="1">
      <alignment horizontal="center" vertical="center"/>
      <protection locked="0"/>
    </xf>
    <xf numFmtId="44" fontId="39" fillId="7" borderId="149" xfId="2" applyFont="1" applyFill="1" applyBorder="1" applyAlignment="1" applyProtection="1">
      <alignment horizontal="center" vertical="center"/>
      <protection locked="0"/>
    </xf>
    <xf numFmtId="0" fontId="39" fillId="0" borderId="140" xfId="0" applyFont="1" applyBorder="1" applyAlignment="1" applyProtection="1">
      <alignment horizontal="center" vertical="center"/>
      <protection locked="0"/>
    </xf>
    <xf numFmtId="0" fontId="39" fillId="0" borderId="129" xfId="0" applyFont="1" applyBorder="1" applyProtection="1">
      <protection locked="0"/>
    </xf>
    <xf numFmtId="0" fontId="39" fillId="0" borderId="138" xfId="0" applyFont="1" applyBorder="1" applyAlignment="1" applyProtection="1">
      <alignment horizontal="center" vertical="center"/>
      <protection locked="0"/>
    </xf>
    <xf numFmtId="44" fontId="39" fillId="7" borderId="150" xfId="2" applyFont="1" applyFill="1" applyBorder="1" applyAlignment="1" applyProtection="1">
      <alignment horizontal="center" vertical="center"/>
      <protection locked="0"/>
    </xf>
    <xf numFmtId="0" fontId="39" fillId="0" borderId="123" xfId="0" applyFont="1" applyBorder="1" applyProtection="1">
      <protection locked="0"/>
    </xf>
    <xf numFmtId="0" fontId="39" fillId="0" borderId="155" xfId="0" applyFont="1" applyBorder="1" applyAlignment="1" applyProtection="1">
      <alignment horizontal="center" vertical="center"/>
      <protection locked="0"/>
    </xf>
    <xf numFmtId="0" fontId="39" fillId="0" borderId="144" xfId="0" applyFont="1" applyBorder="1" applyAlignment="1" applyProtection="1">
      <alignment horizontal="center" vertical="center" wrapText="1"/>
      <protection locked="0"/>
    </xf>
    <xf numFmtId="0" fontId="39" fillId="0" borderId="10" xfId="0" applyFont="1" applyBorder="1" applyProtection="1">
      <protection locked="0"/>
    </xf>
    <xf numFmtId="0" fontId="39" fillId="0" borderId="156" xfId="0" applyFont="1" applyBorder="1" applyAlignment="1" applyProtection="1">
      <alignment horizontal="center" vertical="center"/>
      <protection locked="0"/>
    </xf>
    <xf numFmtId="0" fontId="39" fillId="0" borderId="145" xfId="0" applyFont="1" applyBorder="1" applyAlignment="1" applyProtection="1">
      <alignment horizontal="center" vertical="center" wrapText="1"/>
      <protection locked="0"/>
    </xf>
    <xf numFmtId="0" fontId="39" fillId="0" borderId="17" xfId="0" applyFont="1" applyBorder="1" applyProtection="1">
      <protection locked="0"/>
    </xf>
    <xf numFmtId="0" fontId="39" fillId="0" borderId="157" xfId="0" applyFont="1" applyBorder="1" applyAlignment="1" applyProtection="1">
      <alignment horizontal="center" vertical="center"/>
      <protection locked="0"/>
    </xf>
    <xf numFmtId="0" fontId="39" fillId="0" borderId="146" xfId="0" applyFont="1" applyBorder="1" applyAlignment="1" applyProtection="1">
      <alignment horizontal="center" vertical="center"/>
      <protection locked="0"/>
    </xf>
    <xf numFmtId="0" fontId="39" fillId="7" borderId="123" xfId="0" applyFont="1" applyFill="1" applyBorder="1" applyProtection="1">
      <protection locked="0"/>
    </xf>
    <xf numFmtId="0" fontId="39" fillId="0" borderId="134" xfId="0" applyFont="1" applyBorder="1" applyAlignment="1" applyProtection="1">
      <alignment horizontal="center" vertical="center" wrapText="1"/>
      <protection locked="0"/>
    </xf>
    <xf numFmtId="0" fontId="39" fillId="7" borderId="134" xfId="0" applyFont="1" applyFill="1" applyBorder="1" applyAlignment="1" applyProtection="1">
      <alignment horizontal="center" vertical="center"/>
      <protection locked="0"/>
    </xf>
    <xf numFmtId="0" fontId="39" fillId="7" borderId="144" xfId="0" applyFont="1" applyFill="1" applyBorder="1" applyAlignment="1" applyProtection="1">
      <alignment horizontal="center" vertical="center" wrapText="1"/>
      <protection locked="0"/>
    </xf>
    <xf numFmtId="0" fontId="39" fillId="7" borderId="10" xfId="0" applyFont="1" applyFill="1" applyBorder="1" applyProtection="1">
      <protection locked="0"/>
    </xf>
    <xf numFmtId="0" fontId="39" fillId="7" borderId="130" xfId="0" applyFont="1" applyFill="1" applyBorder="1" applyAlignment="1" applyProtection="1">
      <alignment horizontal="left" vertical="center"/>
      <protection locked="0"/>
    </xf>
    <xf numFmtId="0" fontId="39" fillId="7" borderId="130" xfId="0" applyFont="1" applyFill="1" applyBorder="1" applyAlignment="1" applyProtection="1">
      <alignment horizontal="center" vertical="center" wrapText="1"/>
      <protection locked="0"/>
    </xf>
    <xf numFmtId="0" fontId="39" fillId="7" borderId="130" xfId="0" applyFont="1" applyFill="1" applyBorder="1" applyAlignment="1" applyProtection="1">
      <alignment horizontal="center" vertical="center"/>
      <protection locked="0"/>
    </xf>
    <xf numFmtId="0" fontId="39" fillId="7" borderId="145" xfId="0" applyFont="1" applyFill="1" applyBorder="1" applyAlignment="1" applyProtection="1">
      <alignment horizontal="center" vertical="center" wrapText="1"/>
      <protection locked="0"/>
    </xf>
    <xf numFmtId="0" fontId="39" fillId="7" borderId="17" xfId="0" applyFont="1" applyFill="1" applyBorder="1" applyProtection="1">
      <protection locked="0"/>
    </xf>
    <xf numFmtId="0" fontId="39" fillId="0" borderId="146" xfId="0" applyFont="1" applyBorder="1" applyAlignment="1" applyProtection="1">
      <alignment horizontal="center" vertical="center" wrapText="1"/>
      <protection locked="0"/>
    </xf>
    <xf numFmtId="44" fontId="39" fillId="7" borderId="152" xfId="2" applyFont="1" applyFill="1" applyBorder="1" applyAlignment="1" applyProtection="1">
      <alignment horizontal="center" vertical="center"/>
      <protection locked="0"/>
    </xf>
    <xf numFmtId="0" fontId="39" fillId="7" borderId="4" xfId="0" applyFont="1" applyFill="1" applyBorder="1" applyProtection="1">
      <protection locked="0"/>
    </xf>
    <xf numFmtId="0" fontId="39" fillId="0" borderId="158" xfId="0" applyFont="1" applyBorder="1" applyAlignment="1" applyProtection="1">
      <alignment horizontal="center" vertical="center"/>
      <protection locked="0"/>
    </xf>
    <xf numFmtId="0" fontId="39" fillId="0" borderId="142" xfId="0" applyFont="1" applyBorder="1" applyAlignment="1" applyProtection="1">
      <alignment horizontal="left" vertical="center" wrapText="1"/>
      <protection locked="0"/>
    </xf>
    <xf numFmtId="0" fontId="39" fillId="0" borderId="147" xfId="0" applyFont="1" applyBorder="1" applyAlignment="1" applyProtection="1">
      <alignment horizontal="center" vertical="center" wrapText="1"/>
      <protection locked="0"/>
    </xf>
    <xf numFmtId="44" fontId="39" fillId="0" borderId="4" xfId="2" applyFont="1" applyFill="1" applyBorder="1" applyAlignment="1" applyProtection="1">
      <alignment horizontal="center" vertical="center"/>
      <protection locked="0"/>
    </xf>
    <xf numFmtId="0" fontId="39" fillId="0" borderId="192" xfId="0" applyFont="1" applyBorder="1" applyAlignment="1" applyProtection="1">
      <alignment horizontal="center" vertical="center"/>
      <protection locked="0"/>
    </xf>
    <xf numFmtId="0" fontId="39" fillId="0" borderId="193" xfId="0" applyFont="1" applyBorder="1" applyAlignment="1" applyProtection="1">
      <alignment horizontal="center" vertical="center" wrapText="1"/>
      <protection locked="0"/>
    </xf>
    <xf numFmtId="0" fontId="39" fillId="7" borderId="156" xfId="0" applyFont="1" applyFill="1" applyBorder="1" applyAlignment="1" applyProtection="1">
      <alignment horizontal="center" vertical="center"/>
      <protection locked="0"/>
    </xf>
    <xf numFmtId="44" fontId="39" fillId="7" borderId="123" xfId="2" applyFont="1" applyFill="1" applyBorder="1" applyAlignment="1" applyProtection="1">
      <alignment horizontal="center" vertical="center"/>
      <protection locked="0"/>
    </xf>
    <xf numFmtId="0" fontId="39" fillId="0" borderId="130" xfId="0" applyFont="1" applyBorder="1" applyAlignment="1" applyProtection="1">
      <alignment horizontal="center" vertical="center" wrapText="1"/>
      <protection locked="0"/>
    </xf>
    <xf numFmtId="44" fontId="39" fillId="0" borderId="17" xfId="2" applyFont="1" applyFill="1" applyBorder="1" applyAlignment="1" applyProtection="1">
      <alignment horizontal="center" vertical="center"/>
      <protection locked="0"/>
    </xf>
    <xf numFmtId="44" fontId="39" fillId="0" borderId="149" xfId="2" applyFont="1" applyFill="1" applyBorder="1" applyAlignment="1" applyProtection="1">
      <alignment horizontal="center" vertical="center"/>
      <protection locked="0"/>
    </xf>
    <xf numFmtId="44" fontId="39" fillId="0" borderId="148" xfId="2" applyFont="1" applyFill="1" applyBorder="1" applyAlignment="1" applyProtection="1">
      <alignment horizontal="center" vertical="center"/>
      <protection locked="0"/>
    </xf>
    <xf numFmtId="44" fontId="39" fillId="0" borderId="161" xfId="0" applyNumberFormat="1" applyFont="1" applyBorder="1" applyAlignment="1" applyProtection="1">
      <alignment horizontal="center" vertical="center" wrapText="1"/>
      <protection locked="0"/>
    </xf>
    <xf numFmtId="0" fontId="28" fillId="2" borderId="94" xfId="0" applyFont="1" applyFill="1" applyBorder="1" applyAlignment="1">
      <alignment horizontal="center" wrapText="1"/>
    </xf>
    <xf numFmtId="0" fontId="28" fillId="4" borderId="93" xfId="0" applyFont="1" applyFill="1" applyBorder="1" applyAlignment="1">
      <alignment horizontal="center" wrapText="1"/>
    </xf>
    <xf numFmtId="0" fontId="28" fillId="21" borderId="93" xfId="0" applyFont="1" applyFill="1" applyBorder="1" applyAlignment="1">
      <alignment horizontal="center" wrapText="1"/>
    </xf>
    <xf numFmtId="0" fontId="28" fillId="22" borderId="93" xfId="0" applyFont="1" applyFill="1" applyBorder="1" applyAlignment="1">
      <alignment horizontal="center" wrapText="1"/>
    </xf>
    <xf numFmtId="0" fontId="28" fillId="5" borderId="93" xfId="0" applyFont="1" applyFill="1" applyBorder="1" applyAlignment="1">
      <alignment horizontal="center" wrapText="1"/>
    </xf>
    <xf numFmtId="0" fontId="29" fillId="13" borderId="93" xfId="0" applyFont="1" applyFill="1" applyBorder="1" applyAlignment="1">
      <alignment horizontal="center" wrapText="1"/>
    </xf>
    <xf numFmtId="0" fontId="28" fillId="31" borderId="93" xfId="0" applyFont="1" applyFill="1" applyBorder="1" applyAlignment="1">
      <alignment horizontal="center" wrapText="1"/>
    </xf>
    <xf numFmtId="0" fontId="26" fillId="30" borderId="93" xfId="0" applyFont="1" applyFill="1" applyBorder="1" applyAlignment="1">
      <alignment horizontal="center" wrapText="1"/>
    </xf>
    <xf numFmtId="0" fontId="28" fillId="6" borderId="93" xfId="0" applyFont="1" applyFill="1" applyBorder="1" applyAlignment="1">
      <alignment horizontal="center" wrapText="1"/>
    </xf>
    <xf numFmtId="0" fontId="28" fillId="34" borderId="93" xfId="0" applyFont="1" applyFill="1" applyBorder="1" applyAlignment="1">
      <alignment horizontal="center" wrapText="1"/>
    </xf>
    <xf numFmtId="0" fontId="30" fillId="15" borderId="93" xfId="0" applyFont="1" applyFill="1" applyBorder="1" applyAlignment="1">
      <alignment horizontal="center" wrapText="1"/>
    </xf>
    <xf numFmtId="0" fontId="28" fillId="16" borderId="93" xfId="0" applyFont="1" applyFill="1" applyBorder="1" applyAlignment="1">
      <alignment horizontal="center" wrapText="1"/>
    </xf>
    <xf numFmtId="0" fontId="26" fillId="8" borderId="91" xfId="0" applyFont="1" applyFill="1" applyBorder="1" applyAlignment="1">
      <alignment horizontal="center" wrapText="1"/>
    </xf>
    <xf numFmtId="0" fontId="43" fillId="0" borderId="94" xfId="0" applyFont="1" applyBorder="1" applyAlignment="1" applyProtection="1">
      <alignment horizontal="center" vertical="center"/>
      <protection locked="0"/>
    </xf>
    <xf numFmtId="0" fontId="43" fillId="0" borderId="93" xfId="0" applyFont="1" applyBorder="1" applyAlignment="1" applyProtection="1">
      <alignment horizontal="center" vertical="center"/>
      <protection locked="0"/>
    </xf>
    <xf numFmtId="0" fontId="43" fillId="7" borderId="46" xfId="2" applyNumberFormat="1" applyFont="1" applyFill="1" applyBorder="1" applyAlignment="1" applyProtection="1">
      <alignment horizontal="center" vertical="center" wrapText="1"/>
      <protection locked="0"/>
    </xf>
    <xf numFmtId="0" fontId="43" fillId="0" borderId="91" xfId="0" applyFont="1" applyBorder="1" applyAlignment="1" applyProtection="1">
      <alignment horizontal="center" vertical="center"/>
      <protection locked="0"/>
    </xf>
    <xf numFmtId="0" fontId="3" fillId="7" borderId="212" xfId="0" applyFont="1" applyFill="1" applyBorder="1" applyProtection="1">
      <protection locked="0"/>
    </xf>
    <xf numFmtId="0" fontId="37" fillId="0" borderId="213" xfId="0" applyFont="1" applyBorder="1" applyAlignment="1" applyProtection="1">
      <alignment horizontal="center" vertical="center"/>
      <protection locked="0"/>
    </xf>
    <xf numFmtId="0" fontId="37" fillId="0" borderId="213" xfId="0" applyFont="1" applyBorder="1" applyAlignment="1" applyProtection="1">
      <alignment vertical="center"/>
      <protection locked="0"/>
    </xf>
    <xf numFmtId="44" fontId="38" fillId="0" borderId="47" xfId="2" applyFont="1" applyBorder="1" applyAlignment="1">
      <alignment vertical="center"/>
    </xf>
    <xf numFmtId="1" fontId="4" fillId="7" borderId="214" xfId="0" applyNumberFormat="1" applyFont="1" applyFill="1" applyBorder="1" applyAlignment="1">
      <alignment horizontal="center" vertical="center"/>
    </xf>
    <xf numFmtId="1" fontId="4" fillId="7" borderId="215" xfId="0" applyNumberFormat="1" applyFont="1" applyFill="1" applyBorder="1" applyAlignment="1">
      <alignment horizontal="center" vertical="center"/>
    </xf>
    <xf numFmtId="1" fontId="4" fillId="7" borderId="216" xfId="0" applyNumberFormat="1" applyFont="1" applyFill="1" applyBorder="1" applyAlignment="1">
      <alignment horizontal="center" vertical="center"/>
    </xf>
    <xf numFmtId="1" fontId="4" fillId="7" borderId="217" xfId="0" applyNumberFormat="1" applyFont="1" applyFill="1" applyBorder="1" applyAlignment="1">
      <alignment horizontal="center" vertical="center"/>
    </xf>
    <xf numFmtId="1" fontId="4" fillId="7" borderId="218" xfId="0" applyNumberFormat="1" applyFont="1" applyFill="1" applyBorder="1" applyAlignment="1">
      <alignment horizontal="center" vertical="center"/>
    </xf>
    <xf numFmtId="1" fontId="4" fillId="7" borderId="213" xfId="0" applyNumberFormat="1" applyFont="1" applyFill="1" applyBorder="1" applyAlignment="1">
      <alignment horizontal="center" vertical="center"/>
    </xf>
    <xf numFmtId="0" fontId="24" fillId="7" borderId="20" xfId="0" applyFont="1" applyFill="1" applyBorder="1" applyAlignment="1" applyProtection="1">
      <alignment horizontal="center" vertical="center"/>
      <protection locked="0"/>
    </xf>
    <xf numFmtId="44" fontId="4" fillId="0" borderId="219" xfId="0" applyNumberFormat="1" applyFont="1" applyBorder="1" applyAlignment="1">
      <alignment horizontal="center" vertical="center"/>
    </xf>
    <xf numFmtId="0" fontId="37" fillId="0" borderId="2" xfId="0" applyFont="1" applyBorder="1" applyAlignment="1" applyProtection="1">
      <alignment horizontal="center" vertical="center"/>
      <protection locked="0"/>
    </xf>
    <xf numFmtId="0" fontId="37" fillId="0" borderId="2" xfId="0" applyFont="1" applyBorder="1" applyAlignment="1" applyProtection="1">
      <alignment vertical="center" wrapText="1"/>
      <protection locked="0"/>
    </xf>
    <xf numFmtId="44" fontId="38" fillId="0" borderId="25" xfId="2" applyFont="1" applyBorder="1" applyAlignment="1">
      <alignment vertical="center"/>
    </xf>
    <xf numFmtId="1" fontId="4" fillId="7" borderId="71" xfId="0" applyNumberFormat="1" applyFont="1" applyFill="1" applyBorder="1" applyAlignment="1">
      <alignment horizontal="center" vertical="center"/>
    </xf>
    <xf numFmtId="1" fontId="4" fillId="7" borderId="74" xfId="0" applyNumberFormat="1" applyFont="1" applyFill="1" applyBorder="1" applyAlignment="1">
      <alignment horizontal="center" vertical="center"/>
    </xf>
    <xf numFmtId="0" fontId="12" fillId="7" borderId="91" xfId="0" applyFont="1" applyFill="1" applyBorder="1" applyAlignment="1">
      <alignment horizontal="center" vertical="center"/>
    </xf>
    <xf numFmtId="0" fontId="39" fillId="0" borderId="83" xfId="0" applyFont="1" applyBorder="1" applyAlignment="1" applyProtection="1">
      <alignment horizontal="center" vertical="center"/>
      <protection locked="0"/>
    </xf>
    <xf numFmtId="0" fontId="39" fillId="0" borderId="206" xfId="0" applyFont="1" applyBorder="1" applyAlignment="1" applyProtection="1">
      <alignment horizontal="center" vertical="center"/>
      <protection locked="0"/>
    </xf>
    <xf numFmtId="0" fontId="39" fillId="0" borderId="207" xfId="0" applyFont="1" applyBorder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center" vertical="center"/>
      <protection locked="0"/>
    </xf>
    <xf numFmtId="0" fontId="39" fillId="0" borderId="67" xfId="0" applyFont="1" applyBorder="1" applyAlignment="1" applyProtection="1">
      <alignment horizontal="center" vertical="center"/>
      <protection locked="0"/>
    </xf>
    <xf numFmtId="0" fontId="37" fillId="0" borderId="93" xfId="0" applyFont="1" applyBorder="1" applyAlignment="1" applyProtection="1">
      <alignment horizontal="center" vertical="center"/>
      <protection locked="0"/>
    </xf>
    <xf numFmtId="0" fontId="37" fillId="0" borderId="93" xfId="0" applyFont="1" applyBorder="1" applyAlignment="1" applyProtection="1">
      <alignment horizontal="center" vertical="center" wrapText="1"/>
      <protection locked="0"/>
    </xf>
    <xf numFmtId="0" fontId="39" fillId="0" borderId="93" xfId="0" applyFont="1" applyBorder="1" applyAlignment="1" applyProtection="1">
      <alignment horizontal="center" vertical="center"/>
      <protection locked="0"/>
    </xf>
    <xf numFmtId="44" fontId="38" fillId="0" borderId="46" xfId="2" applyFont="1" applyBorder="1" applyAlignment="1">
      <alignment vertical="center"/>
    </xf>
    <xf numFmtId="0" fontId="5" fillId="7" borderId="25" xfId="0" applyFont="1" applyFill="1" applyBorder="1" applyAlignment="1" applyProtection="1">
      <alignment horizontal="center" vertical="center"/>
      <protection locked="0"/>
    </xf>
    <xf numFmtId="1" fontId="5" fillId="7" borderId="208" xfId="0" applyNumberFormat="1" applyFont="1" applyFill="1" applyBorder="1" applyAlignment="1">
      <alignment horizontal="center" vertical="center"/>
    </xf>
    <xf numFmtId="1" fontId="5" fillId="7" borderId="72" xfId="0" applyNumberFormat="1" applyFont="1" applyFill="1" applyBorder="1" applyAlignment="1">
      <alignment horizontal="center" vertical="center"/>
    </xf>
    <xf numFmtId="1" fontId="44" fillId="7" borderId="72" xfId="0" applyNumberFormat="1" applyFont="1" applyFill="1" applyBorder="1" applyAlignment="1">
      <alignment horizontal="center" vertical="center"/>
    </xf>
    <xf numFmtId="0" fontId="5" fillId="7" borderId="46" xfId="0" applyFont="1" applyFill="1" applyBorder="1" applyAlignment="1" applyProtection="1">
      <alignment horizontal="center" vertical="center"/>
      <protection locked="0"/>
    </xf>
    <xf numFmtId="1" fontId="5" fillId="7" borderId="23" xfId="0" applyNumberFormat="1" applyFont="1" applyFill="1" applyBorder="1" applyAlignment="1">
      <alignment horizontal="center" vertical="center"/>
    </xf>
    <xf numFmtId="1" fontId="44" fillId="7" borderId="73" xfId="0" applyNumberFormat="1" applyFont="1" applyFill="1" applyBorder="1" applyAlignment="1">
      <alignment horizontal="center" vertical="center"/>
    </xf>
    <xf numFmtId="0" fontId="11" fillId="0" borderId="24" xfId="0" applyFont="1" applyBorder="1"/>
    <xf numFmtId="0" fontId="3" fillId="0" borderId="92" xfId="0" applyFont="1" applyBorder="1"/>
    <xf numFmtId="1" fontId="4" fillId="7" borderId="220" xfId="0" applyNumberFormat="1" applyFont="1" applyFill="1" applyBorder="1" applyAlignment="1">
      <alignment horizontal="center" vertical="center"/>
    </xf>
    <xf numFmtId="1" fontId="4" fillId="7" borderId="221" xfId="0" applyNumberFormat="1" applyFont="1" applyFill="1" applyBorder="1" applyAlignment="1">
      <alignment horizontal="center" vertical="center"/>
    </xf>
    <xf numFmtId="1" fontId="44" fillId="7" borderId="222" xfId="0" applyNumberFormat="1" applyFont="1" applyFill="1" applyBorder="1" applyAlignment="1">
      <alignment horizontal="center" vertical="center"/>
    </xf>
    <xf numFmtId="1" fontId="44" fillId="7" borderId="223" xfId="0" applyNumberFormat="1" applyFont="1" applyFill="1" applyBorder="1" applyAlignment="1">
      <alignment horizontal="center" vertical="center"/>
    </xf>
    <xf numFmtId="1" fontId="44" fillId="7" borderId="225" xfId="0" applyNumberFormat="1" applyFont="1" applyFill="1" applyBorder="1" applyAlignment="1">
      <alignment horizontal="center" vertical="center"/>
    </xf>
    <xf numFmtId="1" fontId="44" fillId="7" borderId="226" xfId="0" applyNumberFormat="1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1" fontId="6" fillId="7" borderId="0" xfId="0" applyNumberFormat="1" applyFont="1" applyFill="1" applyAlignment="1">
      <alignment horizontal="center" vertical="center"/>
    </xf>
    <xf numFmtId="1" fontId="4" fillId="7" borderId="20" xfId="0" applyNumberFormat="1" applyFont="1" applyFill="1" applyBorder="1" applyAlignment="1">
      <alignment horizontal="center" vertical="center"/>
    </xf>
    <xf numFmtId="1" fontId="4" fillId="7" borderId="94" xfId="0" applyNumberFormat="1" applyFont="1" applyFill="1" applyBorder="1" applyAlignment="1">
      <alignment horizontal="center" vertical="center"/>
    </xf>
    <xf numFmtId="0" fontId="5" fillId="0" borderId="75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vertical="center"/>
      <protection locked="0"/>
    </xf>
    <xf numFmtId="0" fontId="5" fillId="0" borderId="47" xfId="0" applyFont="1" applyBorder="1" applyAlignment="1" applyProtection="1">
      <alignment horizontal="center" vertical="center"/>
      <protection locked="0"/>
    </xf>
    <xf numFmtId="0" fontId="11" fillId="7" borderId="75" xfId="0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3" fillId="0" borderId="75" xfId="0" applyFont="1" applyBorder="1"/>
    <xf numFmtId="0" fontId="6" fillId="0" borderId="47" xfId="0" applyFont="1" applyBorder="1" applyAlignment="1">
      <alignment horizontal="center" vertical="center"/>
    </xf>
    <xf numFmtId="44" fontId="39" fillId="36" borderId="93" xfId="2" applyFont="1" applyFill="1" applyBorder="1" applyAlignment="1" applyProtection="1">
      <alignment horizontal="center" vertical="center"/>
    </xf>
    <xf numFmtId="1" fontId="4" fillId="36" borderId="93" xfId="0" applyNumberFormat="1" applyFont="1" applyFill="1" applyBorder="1" applyAlignment="1">
      <alignment horizontal="center" vertical="center"/>
    </xf>
    <xf numFmtId="0" fontId="3" fillId="36" borderId="93" xfId="0" applyFont="1" applyFill="1" applyBorder="1" applyAlignment="1">
      <alignment horizontal="center" vertical="center"/>
    </xf>
    <xf numFmtId="44" fontId="4" fillId="36" borderId="91" xfId="0" applyNumberFormat="1" applyFont="1" applyFill="1" applyBorder="1" applyAlignment="1">
      <alignment horizontal="center" vertical="center"/>
    </xf>
    <xf numFmtId="0" fontId="3" fillId="36" borderId="0" xfId="0" applyFont="1" applyFill="1" applyProtection="1">
      <protection locked="0"/>
    </xf>
    <xf numFmtId="0" fontId="37" fillId="0" borderId="228" xfId="0" applyFont="1" applyBorder="1" applyAlignment="1" applyProtection="1">
      <alignment horizontal="left" vertical="center"/>
      <protection locked="0"/>
    </xf>
    <xf numFmtId="0" fontId="37" fillId="0" borderId="229" xfId="0" applyFont="1" applyBorder="1" applyAlignment="1" applyProtection="1">
      <alignment horizontal="center" vertical="center"/>
      <protection locked="0"/>
    </xf>
    <xf numFmtId="44" fontId="37" fillId="0" borderId="230" xfId="0" applyNumberFormat="1" applyFont="1" applyBorder="1" applyAlignment="1" applyProtection="1">
      <alignment horizontal="center" vertical="center" wrapText="1"/>
      <protection locked="0"/>
    </xf>
    <xf numFmtId="0" fontId="37" fillId="0" borderId="198" xfId="0" applyFont="1" applyBorder="1" applyAlignment="1" applyProtection="1">
      <alignment horizontal="left" vertical="center"/>
      <protection locked="0"/>
    </xf>
    <xf numFmtId="0" fontId="3" fillId="7" borderId="7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15" fillId="7" borderId="94" xfId="0" applyFont="1" applyFill="1" applyBorder="1" applyAlignment="1">
      <alignment horizontal="center" vertical="top" wrapText="1"/>
    </xf>
    <xf numFmtId="0" fontId="15" fillId="7" borderId="93" xfId="0" applyFont="1" applyFill="1" applyBorder="1" applyAlignment="1">
      <alignment horizontal="center" vertical="top" wrapText="1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24" xfId="0" applyNumberFormat="1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3" fillId="7" borderId="0" xfId="0" applyFont="1" applyFill="1" applyAlignment="1" applyProtection="1">
      <alignment horizontal="center" vertical="center"/>
      <protection locked="0"/>
    </xf>
    <xf numFmtId="1" fontId="4" fillId="7" borderId="6" xfId="0" applyNumberFormat="1" applyFont="1" applyFill="1" applyBorder="1" applyAlignment="1">
      <alignment horizontal="center" vertical="center"/>
    </xf>
    <xf numFmtId="0" fontId="22" fillId="36" borderId="22" xfId="0" applyFont="1" applyFill="1" applyBorder="1" applyAlignment="1" applyProtection="1">
      <alignment horizontal="center" vertical="center" textRotation="90"/>
      <protection locked="0"/>
    </xf>
    <xf numFmtId="0" fontId="23" fillId="36" borderId="22" xfId="0" applyFont="1" applyFill="1" applyBorder="1" applyAlignment="1" applyProtection="1">
      <alignment horizontal="center" vertical="center" textRotation="90"/>
      <protection locked="0"/>
    </xf>
    <xf numFmtId="0" fontId="21" fillId="7" borderId="0" xfId="0" applyFont="1" applyFill="1" applyAlignment="1">
      <alignment horizontal="left"/>
    </xf>
    <xf numFmtId="0" fontId="3" fillId="7" borderId="0" xfId="0" applyFont="1" applyFill="1" applyAlignment="1">
      <alignment horizontal="left"/>
    </xf>
    <xf numFmtId="0" fontId="15" fillId="7" borderId="91" xfId="0" applyFont="1" applyFill="1" applyBorder="1" applyAlignment="1">
      <alignment horizontal="center" vertical="top" wrapText="1"/>
    </xf>
    <xf numFmtId="0" fontId="15" fillId="7" borderId="20" xfId="0" applyFont="1" applyFill="1" applyBorder="1" applyAlignment="1">
      <alignment horizontal="center" vertical="top" wrapText="1"/>
    </xf>
    <xf numFmtId="0" fontId="15" fillId="7" borderId="21" xfId="0" applyFont="1" applyFill="1" applyBorder="1" applyAlignment="1">
      <alignment horizontal="center" vertical="top" wrapText="1"/>
    </xf>
    <xf numFmtId="0" fontId="45" fillId="36" borderId="94" xfId="0" applyFont="1" applyFill="1" applyBorder="1" applyAlignment="1" applyProtection="1">
      <alignment horizontal="center" vertical="center"/>
      <protection locked="0"/>
    </xf>
    <xf numFmtId="0" fontId="45" fillId="36" borderId="93" xfId="0" applyFont="1" applyFill="1" applyBorder="1" applyAlignment="1" applyProtection="1">
      <alignment horizontal="center" vertical="center"/>
      <protection locked="0"/>
    </xf>
    <xf numFmtId="0" fontId="22" fillId="7" borderId="22" xfId="0" applyFont="1" applyFill="1" applyBorder="1" applyAlignment="1" applyProtection="1">
      <alignment horizontal="center" vertical="center" textRotation="90"/>
      <protection locked="0"/>
    </xf>
    <xf numFmtId="0" fontId="7" fillId="7" borderId="0" xfId="0" applyFont="1" applyFill="1" applyAlignment="1">
      <alignment horizontal="center" vertical="center" wrapText="1"/>
    </xf>
    <xf numFmtId="0" fontId="7" fillId="7" borderId="78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0" fontId="3" fillId="7" borderId="78" xfId="0" applyFont="1" applyFill="1" applyBorder="1" applyAlignment="1">
      <alignment horizontal="center" vertical="center"/>
    </xf>
    <xf numFmtId="1" fontId="5" fillId="7" borderId="226" xfId="0" applyNumberFormat="1" applyFont="1" applyFill="1" applyBorder="1" applyAlignment="1">
      <alignment horizontal="center" vertical="center"/>
    </xf>
    <xf numFmtId="1" fontId="5" fillId="7" borderId="227" xfId="0" applyNumberFormat="1" applyFont="1" applyFill="1" applyBorder="1" applyAlignment="1">
      <alignment horizontal="center" vertical="center"/>
    </xf>
    <xf numFmtId="1" fontId="5" fillId="7" borderId="223" xfId="0" applyNumberFormat="1" applyFont="1" applyFill="1" applyBorder="1" applyAlignment="1">
      <alignment horizontal="center" vertical="center"/>
    </xf>
    <xf numFmtId="1" fontId="5" fillId="7" borderId="224" xfId="0" applyNumberFormat="1" applyFont="1" applyFill="1" applyBorder="1" applyAlignment="1">
      <alignment horizontal="center" vertical="center"/>
    </xf>
    <xf numFmtId="0" fontId="12" fillId="7" borderId="0" xfId="0" applyFont="1" applyFill="1" applyAlignment="1">
      <alignment horizontal="left" vertical="top" wrapText="1"/>
    </xf>
    <xf numFmtId="0" fontId="10" fillId="7" borderId="28" xfId="0" applyFont="1" applyFill="1" applyBorder="1" applyAlignment="1">
      <alignment horizontal="center" wrapText="1"/>
    </xf>
    <xf numFmtId="0" fontId="10" fillId="7" borderId="29" xfId="0" applyFont="1" applyFill="1" applyBorder="1" applyAlignment="1">
      <alignment horizontal="center" wrapText="1"/>
    </xf>
    <xf numFmtId="0" fontId="10" fillId="7" borderId="30" xfId="0" applyFont="1" applyFill="1" applyBorder="1" applyAlignment="1">
      <alignment horizontal="center" wrapText="1"/>
    </xf>
    <xf numFmtId="0" fontId="10" fillId="7" borderId="31" xfId="0" applyFont="1" applyFill="1" applyBorder="1" applyAlignment="1">
      <alignment horizontal="center" wrapText="1"/>
    </xf>
    <xf numFmtId="0" fontId="10" fillId="7" borderId="28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/>
    </xf>
    <xf numFmtId="0" fontId="10" fillId="7" borderId="30" xfId="0" applyFont="1" applyFill="1" applyBorder="1" applyAlignment="1">
      <alignment horizontal="center"/>
    </xf>
    <xf numFmtId="0" fontId="10" fillId="7" borderId="31" xfId="0" applyFont="1" applyFill="1" applyBorder="1" applyAlignment="1">
      <alignment horizontal="center"/>
    </xf>
  </cellXfs>
  <cellStyles count="5">
    <cellStyle name="Link" xfId="4" builtinId="8"/>
    <cellStyle name="Prozent" xfId="3" builtinId="5"/>
    <cellStyle name="Standard" xfId="0" builtinId="0"/>
    <cellStyle name="Standard 2" xfId="1" xr:uid="{00000000-0005-0000-0000-000003000000}"/>
    <cellStyle name="Währung" xfId="2" builtinId="4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9ED2D2"/>
      <color rgb="FF7EBAB5"/>
      <color rgb="FFFF9933"/>
      <color rgb="FF008B29"/>
      <color rgb="FFFC7124"/>
      <color rgb="FFFF9A47"/>
      <color rgb="FFF99449"/>
      <color rgb="FFFFA347"/>
      <color rgb="FFFFAA4D"/>
      <color rgb="FFE25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54" Type="http://schemas.openxmlformats.org/officeDocument/2006/relationships/image" Target="../media/image54.jpe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109" Type="http://schemas.openxmlformats.org/officeDocument/2006/relationships/image" Target="../media/image109.png"/><Relationship Id="rId34" Type="http://schemas.openxmlformats.org/officeDocument/2006/relationships/image" Target="../media/image34.JPG"/><Relationship Id="rId50" Type="http://schemas.openxmlformats.org/officeDocument/2006/relationships/image" Target="../media/image50.pn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JP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66" Type="http://schemas.openxmlformats.org/officeDocument/2006/relationships/image" Target="../media/image66.JP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" Type="http://schemas.openxmlformats.org/officeDocument/2006/relationships/image" Target="../media/image15.jpe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JPG"/><Relationship Id="rId13" Type="http://schemas.openxmlformats.org/officeDocument/2006/relationships/image" Target="../media/image138.jpeg"/><Relationship Id="rId18" Type="http://schemas.openxmlformats.org/officeDocument/2006/relationships/image" Target="../media/image143.JPG"/><Relationship Id="rId26" Type="http://schemas.openxmlformats.org/officeDocument/2006/relationships/image" Target="../media/image151.png"/><Relationship Id="rId3" Type="http://schemas.openxmlformats.org/officeDocument/2006/relationships/image" Target="../media/image128.JPG"/><Relationship Id="rId21" Type="http://schemas.openxmlformats.org/officeDocument/2006/relationships/image" Target="../media/image146.jpeg"/><Relationship Id="rId7" Type="http://schemas.openxmlformats.org/officeDocument/2006/relationships/image" Target="../media/image132.JPG"/><Relationship Id="rId12" Type="http://schemas.openxmlformats.org/officeDocument/2006/relationships/image" Target="../media/image137.JPG"/><Relationship Id="rId17" Type="http://schemas.openxmlformats.org/officeDocument/2006/relationships/image" Target="../media/image142.JPG"/><Relationship Id="rId25" Type="http://schemas.openxmlformats.org/officeDocument/2006/relationships/image" Target="../media/image150.png"/><Relationship Id="rId2" Type="http://schemas.openxmlformats.org/officeDocument/2006/relationships/image" Target="../media/image127.png"/><Relationship Id="rId16" Type="http://schemas.openxmlformats.org/officeDocument/2006/relationships/image" Target="../media/image141.JPG"/><Relationship Id="rId20" Type="http://schemas.openxmlformats.org/officeDocument/2006/relationships/image" Target="../media/image145.jpeg"/><Relationship Id="rId29" Type="http://schemas.openxmlformats.org/officeDocument/2006/relationships/image" Target="../media/image154.png"/><Relationship Id="rId1" Type="http://schemas.openxmlformats.org/officeDocument/2006/relationships/image" Target="../media/image126.png"/><Relationship Id="rId6" Type="http://schemas.openxmlformats.org/officeDocument/2006/relationships/image" Target="../media/image131.JPG"/><Relationship Id="rId11" Type="http://schemas.openxmlformats.org/officeDocument/2006/relationships/image" Target="../media/image136.JPG"/><Relationship Id="rId24" Type="http://schemas.openxmlformats.org/officeDocument/2006/relationships/image" Target="../media/image149.png"/><Relationship Id="rId5" Type="http://schemas.openxmlformats.org/officeDocument/2006/relationships/image" Target="../media/image130.JPG"/><Relationship Id="rId15" Type="http://schemas.openxmlformats.org/officeDocument/2006/relationships/image" Target="../media/image140.jpeg"/><Relationship Id="rId23" Type="http://schemas.openxmlformats.org/officeDocument/2006/relationships/image" Target="../media/image148.png"/><Relationship Id="rId28" Type="http://schemas.openxmlformats.org/officeDocument/2006/relationships/image" Target="../media/image153.png"/><Relationship Id="rId10" Type="http://schemas.openxmlformats.org/officeDocument/2006/relationships/image" Target="../media/image135.JPG"/><Relationship Id="rId19" Type="http://schemas.openxmlformats.org/officeDocument/2006/relationships/image" Target="../media/image144.png"/><Relationship Id="rId4" Type="http://schemas.openxmlformats.org/officeDocument/2006/relationships/image" Target="../media/image129.JPG"/><Relationship Id="rId9" Type="http://schemas.openxmlformats.org/officeDocument/2006/relationships/image" Target="../media/image134.JPG"/><Relationship Id="rId14" Type="http://schemas.openxmlformats.org/officeDocument/2006/relationships/image" Target="../media/image139.JPG"/><Relationship Id="rId22" Type="http://schemas.openxmlformats.org/officeDocument/2006/relationships/image" Target="../media/image147.jpeg"/><Relationship Id="rId27" Type="http://schemas.openxmlformats.org/officeDocument/2006/relationships/image" Target="../media/image15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png"/><Relationship Id="rId3" Type="http://schemas.openxmlformats.org/officeDocument/2006/relationships/image" Target="../media/image157.png"/><Relationship Id="rId7" Type="http://schemas.openxmlformats.org/officeDocument/2006/relationships/image" Target="../media/image161.png"/><Relationship Id="rId12" Type="http://schemas.openxmlformats.org/officeDocument/2006/relationships/image" Target="../media/image166.png"/><Relationship Id="rId2" Type="http://schemas.openxmlformats.org/officeDocument/2006/relationships/image" Target="../media/image156.png"/><Relationship Id="rId1" Type="http://schemas.openxmlformats.org/officeDocument/2006/relationships/image" Target="../media/image155.png"/><Relationship Id="rId6" Type="http://schemas.openxmlformats.org/officeDocument/2006/relationships/image" Target="../media/image160.png"/><Relationship Id="rId11" Type="http://schemas.openxmlformats.org/officeDocument/2006/relationships/image" Target="../media/image165.png"/><Relationship Id="rId5" Type="http://schemas.openxmlformats.org/officeDocument/2006/relationships/image" Target="../media/image159.png"/><Relationship Id="rId10" Type="http://schemas.openxmlformats.org/officeDocument/2006/relationships/image" Target="../media/image164.png"/><Relationship Id="rId4" Type="http://schemas.openxmlformats.org/officeDocument/2006/relationships/image" Target="../media/image158.png"/><Relationship Id="rId9" Type="http://schemas.openxmlformats.org/officeDocument/2006/relationships/image" Target="../media/image16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png"/><Relationship Id="rId13" Type="http://schemas.openxmlformats.org/officeDocument/2006/relationships/image" Target="../media/image180.png"/><Relationship Id="rId18" Type="http://schemas.openxmlformats.org/officeDocument/2006/relationships/image" Target="../media/image185.png"/><Relationship Id="rId3" Type="http://schemas.openxmlformats.org/officeDocument/2006/relationships/image" Target="../media/image170.pn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png"/><Relationship Id="rId2" Type="http://schemas.openxmlformats.org/officeDocument/2006/relationships/image" Target="../media/image169.png"/><Relationship Id="rId16" Type="http://schemas.openxmlformats.org/officeDocument/2006/relationships/image" Target="../media/image183.png"/><Relationship Id="rId1" Type="http://schemas.openxmlformats.org/officeDocument/2006/relationships/image" Target="../media/image168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pn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4" Type="http://schemas.openxmlformats.org/officeDocument/2006/relationships/image" Target="../media/image171.pn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332508</xdr:colOff>
      <xdr:row>10</xdr:row>
      <xdr:rowOff>100122</xdr:rowOff>
    </xdr:from>
    <xdr:to>
      <xdr:col>1</xdr:col>
      <xdr:colOff>1734431</xdr:colOff>
      <xdr:row>11</xdr:row>
      <xdr:rowOff>25804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C1182063-9827-AB56-A72F-F1D78FA46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126" y="5378704"/>
          <a:ext cx="1405733" cy="1188350"/>
        </a:xfrm>
        <a:prstGeom prst="rect">
          <a:avLst/>
        </a:prstGeom>
      </xdr:spPr>
    </xdr:pic>
    <xdr:clientData/>
  </xdr:twoCellAnchor>
  <xdr:twoCellAnchor>
    <xdr:from>
      <xdr:col>1</xdr:col>
      <xdr:colOff>249380</xdr:colOff>
      <xdr:row>8</xdr:row>
      <xdr:rowOff>69272</xdr:rowOff>
    </xdr:from>
    <xdr:to>
      <xdr:col>1</xdr:col>
      <xdr:colOff>1769571</xdr:colOff>
      <xdr:row>8</xdr:row>
      <xdr:rowOff>1192611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195AFB1F-C91E-AA2F-F813-FFCC45AC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8" y="2826327"/>
          <a:ext cx="1524001" cy="1121434"/>
        </a:xfrm>
        <a:prstGeom prst="rect">
          <a:avLst/>
        </a:prstGeom>
      </xdr:spPr>
    </xdr:pic>
    <xdr:clientData/>
  </xdr:twoCellAnchor>
  <xdr:twoCellAnchor>
    <xdr:from>
      <xdr:col>1</xdr:col>
      <xdr:colOff>100693</xdr:colOff>
      <xdr:row>0</xdr:row>
      <xdr:rowOff>38100</xdr:rowOff>
    </xdr:from>
    <xdr:to>
      <xdr:col>3</xdr:col>
      <xdr:colOff>94162</xdr:colOff>
      <xdr:row>6</xdr:row>
      <xdr:rowOff>818534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207" y="38100"/>
          <a:ext cx="2849336" cy="1914998"/>
        </a:xfrm>
        <a:prstGeom prst="rect">
          <a:avLst/>
        </a:prstGeom>
      </xdr:spPr>
    </xdr:pic>
    <xdr:clientData/>
  </xdr:twoCellAnchor>
  <xdr:twoCellAnchor>
    <xdr:from>
      <xdr:col>1</xdr:col>
      <xdr:colOff>147340</xdr:colOff>
      <xdr:row>74</xdr:row>
      <xdr:rowOff>30480</xdr:rowOff>
    </xdr:from>
    <xdr:to>
      <xdr:col>1</xdr:col>
      <xdr:colOff>1960526</xdr:colOff>
      <xdr:row>74</xdr:row>
      <xdr:rowOff>1237869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500" y="53721000"/>
          <a:ext cx="1826521" cy="1220724"/>
        </a:xfrm>
        <a:prstGeom prst="rect">
          <a:avLst/>
        </a:prstGeom>
      </xdr:spPr>
    </xdr:pic>
    <xdr:clientData/>
  </xdr:twoCellAnchor>
  <xdr:twoCellAnchor>
    <xdr:from>
      <xdr:col>1</xdr:col>
      <xdr:colOff>135975</xdr:colOff>
      <xdr:row>76</xdr:row>
      <xdr:rowOff>15978</xdr:rowOff>
    </xdr:from>
    <xdr:to>
      <xdr:col>1</xdr:col>
      <xdr:colOff>1964976</xdr:colOff>
      <xdr:row>76</xdr:row>
      <xdr:rowOff>1239918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135" y="56236338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106681</xdr:colOff>
      <xdr:row>79</xdr:row>
      <xdr:rowOff>20302</xdr:rowOff>
    </xdr:from>
    <xdr:to>
      <xdr:col>1</xdr:col>
      <xdr:colOff>1922347</xdr:colOff>
      <xdr:row>79</xdr:row>
      <xdr:rowOff>1240432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41" y="58770502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68870</xdr:colOff>
      <xdr:row>81</xdr:row>
      <xdr:rowOff>21040</xdr:rowOff>
    </xdr:from>
    <xdr:to>
      <xdr:col>1</xdr:col>
      <xdr:colOff>1884536</xdr:colOff>
      <xdr:row>81</xdr:row>
      <xdr:rowOff>1241170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030" y="60036160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73955</xdr:colOff>
      <xdr:row>83</xdr:row>
      <xdr:rowOff>21184</xdr:rowOff>
    </xdr:from>
    <xdr:to>
      <xdr:col>1</xdr:col>
      <xdr:colOff>1905984</xdr:colOff>
      <xdr:row>83</xdr:row>
      <xdr:rowOff>1241314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115" y="62566144"/>
          <a:ext cx="1832029" cy="1227750"/>
        </a:xfrm>
        <a:prstGeom prst="rect">
          <a:avLst/>
        </a:prstGeom>
      </xdr:spPr>
    </xdr:pic>
    <xdr:clientData/>
  </xdr:twoCellAnchor>
  <xdr:twoCellAnchor>
    <xdr:from>
      <xdr:col>1</xdr:col>
      <xdr:colOff>123561</xdr:colOff>
      <xdr:row>82</xdr:row>
      <xdr:rowOff>19336</xdr:rowOff>
    </xdr:from>
    <xdr:to>
      <xdr:col>1</xdr:col>
      <xdr:colOff>1959400</xdr:colOff>
      <xdr:row>82</xdr:row>
      <xdr:rowOff>1237563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721" y="61299376"/>
          <a:ext cx="1832029" cy="1227752"/>
        </a:xfrm>
        <a:prstGeom prst="rect">
          <a:avLst/>
        </a:prstGeom>
      </xdr:spPr>
    </xdr:pic>
    <xdr:clientData/>
  </xdr:twoCellAnchor>
  <xdr:twoCellAnchor>
    <xdr:from>
      <xdr:col>1</xdr:col>
      <xdr:colOff>113853</xdr:colOff>
      <xdr:row>78</xdr:row>
      <xdr:rowOff>24783</xdr:rowOff>
    </xdr:from>
    <xdr:to>
      <xdr:col>1</xdr:col>
      <xdr:colOff>1927614</xdr:colOff>
      <xdr:row>78</xdr:row>
      <xdr:rowOff>1241103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06" y="58734642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376519</xdr:colOff>
      <xdr:row>80</xdr:row>
      <xdr:rowOff>206188</xdr:rowOff>
    </xdr:from>
    <xdr:to>
      <xdr:col>1</xdr:col>
      <xdr:colOff>1847789</xdr:colOff>
      <xdr:row>80</xdr:row>
      <xdr:rowOff>1198311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679" y="61486228"/>
          <a:ext cx="1467460" cy="995933"/>
        </a:xfrm>
        <a:prstGeom prst="rect">
          <a:avLst/>
        </a:prstGeom>
      </xdr:spPr>
    </xdr:pic>
    <xdr:clientData/>
  </xdr:twoCellAnchor>
  <xdr:twoCellAnchor>
    <xdr:from>
      <xdr:col>1</xdr:col>
      <xdr:colOff>134760</xdr:colOff>
      <xdr:row>84</xdr:row>
      <xdr:rowOff>23726</xdr:rowOff>
    </xdr:from>
    <xdr:to>
      <xdr:col>1</xdr:col>
      <xdr:colOff>1927746</xdr:colOff>
      <xdr:row>84</xdr:row>
      <xdr:rowOff>1221590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920" y="66363446"/>
          <a:ext cx="1796796" cy="1197864"/>
        </a:xfrm>
        <a:prstGeom prst="rect">
          <a:avLst/>
        </a:prstGeom>
      </xdr:spPr>
    </xdr:pic>
    <xdr:clientData/>
  </xdr:twoCellAnchor>
  <xdr:twoCellAnchor>
    <xdr:from>
      <xdr:col>1</xdr:col>
      <xdr:colOff>131346</xdr:colOff>
      <xdr:row>101</xdr:row>
      <xdr:rowOff>32398</xdr:rowOff>
    </xdr:from>
    <xdr:to>
      <xdr:col>1</xdr:col>
      <xdr:colOff>1963956</xdr:colOff>
      <xdr:row>101</xdr:row>
      <xdr:rowOff>1241692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964" y="48509453"/>
          <a:ext cx="1828800" cy="1220724"/>
        </a:xfrm>
        <a:prstGeom prst="rect">
          <a:avLst/>
        </a:prstGeom>
      </xdr:spPr>
    </xdr:pic>
    <xdr:clientData/>
  </xdr:twoCellAnchor>
  <xdr:twoCellAnchor>
    <xdr:from>
      <xdr:col>1</xdr:col>
      <xdr:colOff>131346</xdr:colOff>
      <xdr:row>92</xdr:row>
      <xdr:rowOff>38919</xdr:rowOff>
    </xdr:from>
    <xdr:to>
      <xdr:col>1</xdr:col>
      <xdr:colOff>1963956</xdr:colOff>
      <xdr:row>93</xdr:row>
      <xdr:rowOff>363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810" y="24654240"/>
          <a:ext cx="1828800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93</xdr:row>
      <xdr:rowOff>26492</xdr:rowOff>
    </xdr:from>
    <xdr:to>
      <xdr:col>1</xdr:col>
      <xdr:colOff>1964451</xdr:colOff>
      <xdr:row>93</xdr:row>
      <xdr:rowOff>1241426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219972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94</xdr:row>
      <xdr:rowOff>27673</xdr:rowOff>
    </xdr:from>
    <xdr:to>
      <xdr:col>1</xdr:col>
      <xdr:colOff>1964451</xdr:colOff>
      <xdr:row>94</xdr:row>
      <xdr:rowOff>1236892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3461673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98</xdr:row>
      <xdr:rowOff>28854</xdr:rowOff>
    </xdr:from>
    <xdr:to>
      <xdr:col>1</xdr:col>
      <xdr:colOff>1964451</xdr:colOff>
      <xdr:row>98</xdr:row>
      <xdr:rowOff>1238073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472361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99</xdr:row>
      <xdr:rowOff>30036</xdr:rowOff>
    </xdr:from>
    <xdr:to>
      <xdr:col>1</xdr:col>
      <xdr:colOff>1964451</xdr:colOff>
      <xdr:row>99</xdr:row>
      <xdr:rowOff>1241160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5985563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100</xdr:row>
      <xdr:rowOff>31217</xdr:rowOff>
    </xdr:from>
    <xdr:to>
      <xdr:col>1</xdr:col>
      <xdr:colOff>1964451</xdr:colOff>
      <xdr:row>100</xdr:row>
      <xdr:rowOff>1236626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724750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102</xdr:row>
      <xdr:rowOff>35560</xdr:rowOff>
    </xdr:from>
    <xdr:to>
      <xdr:col>1</xdr:col>
      <xdr:colOff>1964451</xdr:colOff>
      <xdr:row>102</xdr:row>
      <xdr:rowOff>1254304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977337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103</xdr:row>
      <xdr:rowOff>36741</xdr:rowOff>
    </xdr:from>
    <xdr:to>
      <xdr:col>1</xdr:col>
      <xdr:colOff>1964451</xdr:colOff>
      <xdr:row>103</xdr:row>
      <xdr:rowOff>1255486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51035323"/>
          <a:ext cx="1829789" cy="1218745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105</xdr:row>
      <xdr:rowOff>24317</xdr:rowOff>
    </xdr:from>
    <xdr:to>
      <xdr:col>1</xdr:col>
      <xdr:colOff>1964451</xdr:colOff>
      <xdr:row>105</xdr:row>
      <xdr:rowOff>1239251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16" y="30966960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130631</xdr:colOff>
      <xdr:row>86</xdr:row>
      <xdr:rowOff>58433</xdr:rowOff>
    </xdr:from>
    <xdr:to>
      <xdr:col>1</xdr:col>
      <xdr:colOff>1926821</xdr:colOff>
      <xdr:row>87</xdr:row>
      <xdr:rowOff>1133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5" y="22102004"/>
          <a:ext cx="1800000" cy="1200000"/>
        </a:xfrm>
        <a:prstGeom prst="rect">
          <a:avLst/>
        </a:prstGeom>
      </xdr:spPr>
    </xdr:pic>
    <xdr:clientData/>
  </xdr:twoCellAnchor>
  <xdr:twoCellAnchor>
    <xdr:from>
      <xdr:col>1</xdr:col>
      <xdr:colOff>199630</xdr:colOff>
      <xdr:row>87</xdr:row>
      <xdr:rowOff>40347</xdr:rowOff>
    </xdr:from>
    <xdr:to>
      <xdr:col>1</xdr:col>
      <xdr:colOff>2003440</xdr:colOff>
      <xdr:row>87</xdr:row>
      <xdr:rowOff>1236537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44" y="20821176"/>
          <a:ext cx="1800000" cy="1200000"/>
        </a:xfrm>
        <a:prstGeom prst="rect">
          <a:avLst/>
        </a:prstGeom>
      </xdr:spPr>
    </xdr:pic>
    <xdr:clientData/>
  </xdr:twoCellAnchor>
  <xdr:twoCellAnchor>
    <xdr:from>
      <xdr:col>1</xdr:col>
      <xdr:colOff>173059</xdr:colOff>
      <xdr:row>88</xdr:row>
      <xdr:rowOff>35548</xdr:rowOff>
    </xdr:from>
    <xdr:to>
      <xdr:col>1</xdr:col>
      <xdr:colOff>1965439</xdr:colOff>
      <xdr:row>88</xdr:row>
      <xdr:rowOff>1239358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573" y="22079119"/>
          <a:ext cx="1800000" cy="1200000"/>
        </a:xfrm>
        <a:prstGeom prst="rect">
          <a:avLst/>
        </a:prstGeom>
      </xdr:spPr>
    </xdr:pic>
    <xdr:clientData/>
  </xdr:twoCellAnchor>
  <xdr:twoCellAnchor>
    <xdr:from>
      <xdr:col>1</xdr:col>
      <xdr:colOff>54758</xdr:colOff>
      <xdr:row>69</xdr:row>
      <xdr:rowOff>334818</xdr:rowOff>
    </xdr:from>
    <xdr:to>
      <xdr:col>1</xdr:col>
      <xdr:colOff>1204696</xdr:colOff>
      <xdr:row>69</xdr:row>
      <xdr:rowOff>1172131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849" y="77550818"/>
          <a:ext cx="1149938" cy="837313"/>
        </a:xfrm>
        <a:prstGeom prst="rect">
          <a:avLst/>
        </a:prstGeom>
      </xdr:spPr>
    </xdr:pic>
    <xdr:clientData/>
  </xdr:twoCellAnchor>
  <xdr:twoCellAnchor>
    <xdr:from>
      <xdr:col>1</xdr:col>
      <xdr:colOff>22861</xdr:colOff>
      <xdr:row>73</xdr:row>
      <xdr:rowOff>7620</xdr:rowOff>
    </xdr:from>
    <xdr:to>
      <xdr:col>1</xdr:col>
      <xdr:colOff>1893570</xdr:colOff>
      <xdr:row>73</xdr:row>
      <xdr:rowOff>1260767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325" y="2701834"/>
          <a:ext cx="1874519" cy="1251242"/>
        </a:xfrm>
        <a:prstGeom prst="rect">
          <a:avLst/>
        </a:prstGeom>
      </xdr:spPr>
    </xdr:pic>
    <xdr:clientData/>
  </xdr:twoCellAnchor>
  <xdr:twoCellAnchor>
    <xdr:from>
      <xdr:col>1</xdr:col>
      <xdr:colOff>97976</xdr:colOff>
      <xdr:row>43</xdr:row>
      <xdr:rowOff>108857</xdr:rowOff>
    </xdr:from>
    <xdr:to>
      <xdr:col>1</xdr:col>
      <xdr:colOff>1732191</xdr:colOff>
      <xdr:row>43</xdr:row>
      <xdr:rowOff>1237525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1440" y="6585857"/>
          <a:ext cx="1643740" cy="1132478"/>
        </a:xfrm>
        <a:prstGeom prst="rect">
          <a:avLst/>
        </a:prstGeom>
      </xdr:spPr>
    </xdr:pic>
    <xdr:clientData/>
  </xdr:twoCellAnchor>
  <xdr:twoCellAnchor>
    <xdr:from>
      <xdr:col>1</xdr:col>
      <xdr:colOff>185061</xdr:colOff>
      <xdr:row>60</xdr:row>
      <xdr:rowOff>32656</xdr:rowOff>
    </xdr:from>
    <xdr:to>
      <xdr:col>1</xdr:col>
      <xdr:colOff>2002162</xdr:colOff>
      <xdr:row>60</xdr:row>
      <xdr:rowOff>1255486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5" y="14075227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76204</xdr:colOff>
      <xdr:row>65</xdr:row>
      <xdr:rowOff>10886</xdr:rowOff>
    </xdr:from>
    <xdr:to>
      <xdr:col>1</xdr:col>
      <xdr:colOff>1921880</xdr:colOff>
      <xdr:row>65</xdr:row>
      <xdr:rowOff>1237526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8" y="16578943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97976</xdr:colOff>
      <xdr:row>44</xdr:row>
      <xdr:rowOff>136071</xdr:rowOff>
    </xdr:from>
    <xdr:to>
      <xdr:col>1</xdr:col>
      <xdr:colOff>1697084</xdr:colOff>
      <xdr:row>44</xdr:row>
      <xdr:rowOff>1237524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1440" y="7878535"/>
          <a:ext cx="1602918" cy="1105263"/>
        </a:xfrm>
        <a:prstGeom prst="rect">
          <a:avLst/>
        </a:prstGeom>
      </xdr:spPr>
    </xdr:pic>
    <xdr:clientData/>
  </xdr:twoCellAnchor>
  <xdr:twoCellAnchor>
    <xdr:from>
      <xdr:col>1</xdr:col>
      <xdr:colOff>70761</xdr:colOff>
      <xdr:row>45</xdr:row>
      <xdr:rowOff>10885</xdr:rowOff>
    </xdr:from>
    <xdr:to>
      <xdr:col>1</xdr:col>
      <xdr:colOff>1887862</xdr:colOff>
      <xdr:row>45</xdr:row>
      <xdr:rowOff>1237525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225" y="6487885"/>
          <a:ext cx="1828531" cy="123045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46</xdr:row>
      <xdr:rowOff>10885</xdr:rowOff>
    </xdr:from>
    <xdr:to>
      <xdr:col>1</xdr:col>
      <xdr:colOff>1922696</xdr:colOff>
      <xdr:row>46</xdr:row>
      <xdr:rowOff>1237525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439" y="7753349"/>
          <a:ext cx="1828531" cy="123045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49</xdr:row>
      <xdr:rowOff>10885</xdr:rowOff>
    </xdr:from>
    <xdr:to>
      <xdr:col>1</xdr:col>
      <xdr:colOff>1922696</xdr:colOff>
      <xdr:row>49</xdr:row>
      <xdr:rowOff>1237525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34257342"/>
          <a:ext cx="1824721" cy="122664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50</xdr:row>
      <xdr:rowOff>10885</xdr:rowOff>
    </xdr:from>
    <xdr:to>
      <xdr:col>1</xdr:col>
      <xdr:colOff>1922696</xdr:colOff>
      <xdr:row>50</xdr:row>
      <xdr:rowOff>1237525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25418142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51</xdr:row>
      <xdr:rowOff>10885</xdr:rowOff>
    </xdr:from>
    <xdr:to>
      <xdr:col>1</xdr:col>
      <xdr:colOff>1922696</xdr:colOff>
      <xdr:row>51</xdr:row>
      <xdr:rowOff>1237525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038" y="26680885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59</xdr:row>
      <xdr:rowOff>10885</xdr:rowOff>
    </xdr:from>
    <xdr:to>
      <xdr:col>1</xdr:col>
      <xdr:colOff>1922696</xdr:colOff>
      <xdr:row>59</xdr:row>
      <xdr:rowOff>1237525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30469114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57</xdr:row>
      <xdr:rowOff>10885</xdr:rowOff>
    </xdr:from>
    <xdr:to>
      <xdr:col>1</xdr:col>
      <xdr:colOff>1922696</xdr:colOff>
      <xdr:row>57</xdr:row>
      <xdr:rowOff>1237525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27943628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119746</xdr:colOff>
      <xdr:row>58</xdr:row>
      <xdr:rowOff>21774</xdr:rowOff>
    </xdr:from>
    <xdr:to>
      <xdr:col>1</xdr:col>
      <xdr:colOff>1963517</xdr:colOff>
      <xdr:row>58</xdr:row>
      <xdr:rowOff>1240794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260" y="29217260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110218</xdr:colOff>
      <xdr:row>63</xdr:row>
      <xdr:rowOff>24491</xdr:rowOff>
    </xdr:from>
    <xdr:to>
      <xdr:col>1</xdr:col>
      <xdr:colOff>1925414</xdr:colOff>
      <xdr:row>63</xdr:row>
      <xdr:rowOff>1254941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82" y="29674455"/>
          <a:ext cx="1819006" cy="1230450"/>
        </a:xfrm>
        <a:prstGeom prst="rect">
          <a:avLst/>
        </a:prstGeom>
      </xdr:spPr>
    </xdr:pic>
    <xdr:clientData/>
  </xdr:twoCellAnchor>
  <xdr:twoCellAnchor>
    <xdr:from>
      <xdr:col>1</xdr:col>
      <xdr:colOff>108858</xdr:colOff>
      <xdr:row>64</xdr:row>
      <xdr:rowOff>38098</xdr:rowOff>
    </xdr:from>
    <xdr:to>
      <xdr:col>1</xdr:col>
      <xdr:colOff>1958344</xdr:colOff>
      <xdr:row>64</xdr:row>
      <xdr:rowOff>1255213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322" y="30953527"/>
          <a:ext cx="1845676" cy="1217115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62</xdr:row>
      <xdr:rowOff>10884</xdr:rowOff>
    </xdr:from>
    <xdr:to>
      <xdr:col>1</xdr:col>
      <xdr:colOff>1882687</xdr:colOff>
      <xdr:row>62</xdr:row>
      <xdr:rowOff>1237524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5" y="15359741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250373</xdr:colOff>
      <xdr:row>95</xdr:row>
      <xdr:rowOff>56125</xdr:rowOff>
    </xdr:from>
    <xdr:to>
      <xdr:col>1</xdr:col>
      <xdr:colOff>2038510</xdr:colOff>
      <xdr:row>95</xdr:row>
      <xdr:rowOff>1236617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444" y="88720268"/>
          <a:ext cx="1772897" cy="1195732"/>
        </a:xfrm>
        <a:prstGeom prst="rect">
          <a:avLst/>
        </a:prstGeom>
      </xdr:spPr>
    </xdr:pic>
    <xdr:clientData/>
  </xdr:twoCellAnchor>
  <xdr:twoCellAnchor>
    <xdr:from>
      <xdr:col>1</xdr:col>
      <xdr:colOff>228599</xdr:colOff>
      <xdr:row>96</xdr:row>
      <xdr:rowOff>85453</xdr:rowOff>
    </xdr:from>
    <xdr:to>
      <xdr:col>1</xdr:col>
      <xdr:colOff>1963548</xdr:colOff>
      <xdr:row>96</xdr:row>
      <xdr:rowOff>1257183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670" y="90015060"/>
          <a:ext cx="1727329" cy="1171730"/>
        </a:xfrm>
        <a:prstGeom prst="rect">
          <a:avLst/>
        </a:prstGeom>
      </xdr:spPr>
    </xdr:pic>
    <xdr:clientData/>
  </xdr:twoCellAnchor>
  <xdr:twoCellAnchor>
    <xdr:from>
      <xdr:col>1</xdr:col>
      <xdr:colOff>174172</xdr:colOff>
      <xdr:row>97</xdr:row>
      <xdr:rowOff>34352</xdr:rowOff>
    </xdr:from>
    <xdr:to>
      <xdr:col>1</xdr:col>
      <xdr:colOff>1963239</xdr:colOff>
      <xdr:row>97</xdr:row>
      <xdr:rowOff>1235954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67112123"/>
          <a:ext cx="1785257" cy="1190172"/>
        </a:xfrm>
        <a:prstGeom prst="rect">
          <a:avLst/>
        </a:prstGeom>
      </xdr:spPr>
    </xdr:pic>
    <xdr:clientData/>
  </xdr:twoCellAnchor>
  <xdr:twoCellAnchor>
    <xdr:from>
      <xdr:col>1</xdr:col>
      <xdr:colOff>283029</xdr:colOff>
      <xdr:row>89</xdr:row>
      <xdr:rowOff>76200</xdr:rowOff>
    </xdr:from>
    <xdr:to>
      <xdr:col>1</xdr:col>
      <xdr:colOff>1998887</xdr:colOff>
      <xdr:row>89</xdr:row>
      <xdr:rowOff>1240426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543" y="57052029"/>
          <a:ext cx="1763483" cy="117565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90</xdr:row>
      <xdr:rowOff>8954</xdr:rowOff>
    </xdr:from>
    <xdr:to>
      <xdr:col>1</xdr:col>
      <xdr:colOff>1963239</xdr:colOff>
      <xdr:row>90</xdr:row>
      <xdr:rowOff>1202210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14" y="58247525"/>
          <a:ext cx="1807029" cy="1204686"/>
        </a:xfrm>
        <a:prstGeom prst="rect">
          <a:avLst/>
        </a:prstGeom>
      </xdr:spPr>
    </xdr:pic>
    <xdr:clientData/>
  </xdr:twoCellAnchor>
  <xdr:twoCellAnchor>
    <xdr:from>
      <xdr:col>1</xdr:col>
      <xdr:colOff>185057</xdr:colOff>
      <xdr:row>91</xdr:row>
      <xdr:rowOff>21771</xdr:rowOff>
    </xdr:from>
    <xdr:to>
      <xdr:col>1</xdr:col>
      <xdr:colOff>1998888</xdr:colOff>
      <xdr:row>92</xdr:row>
      <xdr:rowOff>1977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59523085"/>
          <a:ext cx="1861456" cy="1240971"/>
        </a:xfrm>
        <a:prstGeom prst="rect">
          <a:avLst/>
        </a:prstGeom>
      </xdr:spPr>
    </xdr:pic>
    <xdr:clientData/>
  </xdr:twoCellAnchor>
  <xdr:twoCellAnchor>
    <xdr:from>
      <xdr:col>1</xdr:col>
      <xdr:colOff>32658</xdr:colOff>
      <xdr:row>104</xdr:row>
      <xdr:rowOff>119744</xdr:rowOff>
    </xdr:from>
    <xdr:to>
      <xdr:col>1</xdr:col>
      <xdr:colOff>1999785</xdr:colOff>
      <xdr:row>104</xdr:row>
      <xdr:rowOff>1219202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172" y="76036715"/>
          <a:ext cx="1963317" cy="1099458"/>
        </a:xfrm>
        <a:prstGeom prst="rect">
          <a:avLst/>
        </a:prstGeom>
      </xdr:spPr>
    </xdr:pic>
    <xdr:clientData/>
  </xdr:twoCellAnchor>
  <xdr:twoCellAnchor>
    <xdr:from>
      <xdr:col>1</xdr:col>
      <xdr:colOff>54430</xdr:colOff>
      <xdr:row>106</xdr:row>
      <xdr:rowOff>54428</xdr:rowOff>
    </xdr:from>
    <xdr:to>
      <xdr:col>1</xdr:col>
      <xdr:colOff>1923710</xdr:colOff>
      <xdr:row>106</xdr:row>
      <xdr:rowOff>1123134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4" y="106277228"/>
          <a:ext cx="1873090" cy="1082041"/>
        </a:xfrm>
        <a:prstGeom prst="rect">
          <a:avLst/>
        </a:prstGeom>
      </xdr:spPr>
    </xdr:pic>
    <xdr:clientData/>
  </xdr:twoCellAnchor>
  <xdr:twoCellAnchor>
    <xdr:from>
      <xdr:col>1</xdr:col>
      <xdr:colOff>63682</xdr:colOff>
      <xdr:row>61</xdr:row>
      <xdr:rowOff>20680</xdr:rowOff>
    </xdr:from>
    <xdr:to>
      <xdr:col>1</xdr:col>
      <xdr:colOff>1888288</xdr:colOff>
      <xdr:row>61</xdr:row>
      <xdr:rowOff>1254940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53" y="26677073"/>
          <a:ext cx="1824606" cy="1234260"/>
        </a:xfrm>
        <a:prstGeom prst="rect">
          <a:avLst/>
        </a:prstGeom>
      </xdr:spPr>
    </xdr:pic>
    <xdr:clientData/>
  </xdr:twoCellAnchor>
  <xdr:twoCellAnchor>
    <xdr:from>
      <xdr:col>1</xdr:col>
      <xdr:colOff>143391</xdr:colOff>
      <xdr:row>75</xdr:row>
      <xdr:rowOff>12665</xdr:rowOff>
    </xdr:from>
    <xdr:to>
      <xdr:col>1</xdr:col>
      <xdr:colOff>2037003</xdr:colOff>
      <xdr:row>75</xdr:row>
      <xdr:rowOff>1238250</xdr:rowOff>
    </xdr:to>
    <xdr:grpSp>
      <xdr:nvGrpSpPr>
        <xdr:cNvPr id="87" name="Gruppieren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pSpPr/>
      </xdr:nvGrpSpPr>
      <xdr:grpSpPr>
        <a:xfrm>
          <a:off x="661031" y="87611839"/>
          <a:ext cx="1899327" cy="1217965"/>
          <a:chOff x="660462" y="39323701"/>
          <a:chExt cx="1893612" cy="1225585"/>
        </a:xfrm>
      </xdr:grpSpPr>
      <xdr:pic>
        <xdr:nvPicPr>
          <xdr:cNvPr id="145" name="Grafik 144" descr="Ein Bild, das Axt, sitzend, verschieden, Anzeige enthält.&#10;&#10;Automatisch generierte Beschreibung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0462" y="39323701"/>
            <a:ext cx="1858378" cy="1225585"/>
          </a:xfrm>
          <a:prstGeom prst="rect">
            <a:avLst/>
          </a:prstGeom>
        </xdr:spPr>
      </xdr:pic>
      <xdr:sp macro="" textlink="">
        <xdr:nvSpPr>
          <xdr:cNvPr id="55" name="Rechteck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 rot="19989857">
            <a:off x="2295798" y="40327762"/>
            <a:ext cx="25827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60766</xdr:colOff>
      <xdr:row>77</xdr:row>
      <xdr:rowOff>50337</xdr:rowOff>
    </xdr:from>
    <xdr:to>
      <xdr:col>1</xdr:col>
      <xdr:colOff>2027205</xdr:colOff>
      <xdr:row>77</xdr:row>
      <xdr:rowOff>1234569</xdr:rowOff>
    </xdr:to>
    <xdr:grpSp>
      <xdr:nvGrpSpPr>
        <xdr:cNvPr id="88" name="Gruppieren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pSpPr/>
      </xdr:nvGrpSpPr>
      <xdr:grpSpPr>
        <a:xfrm>
          <a:off x="576501" y="90177965"/>
          <a:ext cx="1972154" cy="1184232"/>
          <a:chOff x="577837" y="41892301"/>
          <a:chExt cx="1966439" cy="1184232"/>
        </a:xfrm>
      </xdr:grpSpPr>
      <xdr:pic>
        <xdr:nvPicPr>
          <xdr:cNvPr id="153" name="Grafik 152" descr="Ein Bild, das suchend, sitzend, braun, verschieden enthält.&#10;&#10;Automatisch generierte Beschreibung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7837" y="41892301"/>
            <a:ext cx="1771588" cy="1184232"/>
          </a:xfrm>
          <a:prstGeom prst="rect">
            <a:avLst/>
          </a:prstGeom>
        </xdr:spPr>
      </xdr:pic>
      <xdr:sp macro="" textlink="">
        <xdr:nvSpPr>
          <xdr:cNvPr id="59" name="Rechteck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 rot="19989857">
            <a:off x="2289810" y="42860595"/>
            <a:ext cx="254466" cy="17465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130084</xdr:colOff>
      <xdr:row>85</xdr:row>
      <xdr:rowOff>44359</xdr:rowOff>
    </xdr:from>
    <xdr:to>
      <xdr:col>1</xdr:col>
      <xdr:colOff>2035097</xdr:colOff>
      <xdr:row>85</xdr:row>
      <xdr:rowOff>1236508</xdr:rowOff>
    </xdr:to>
    <xdr:grpSp>
      <xdr:nvGrpSpPr>
        <xdr:cNvPr id="89" name="Gruppieren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pSpPr/>
      </xdr:nvGrpSpPr>
      <xdr:grpSpPr>
        <a:xfrm>
          <a:off x="653439" y="100283900"/>
          <a:ext cx="1905013" cy="1194054"/>
          <a:chOff x="647155" y="52010038"/>
          <a:chExt cx="1905013" cy="1192149"/>
        </a:xfrm>
      </xdr:grpSpPr>
      <xdr:pic>
        <xdr:nvPicPr>
          <xdr:cNvPr id="130" name="Grafik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7155" y="52010038"/>
            <a:ext cx="1796796" cy="1192149"/>
          </a:xfrm>
          <a:prstGeom prst="rect">
            <a:avLst/>
          </a:prstGeom>
        </xdr:spPr>
      </xdr:pic>
      <xdr:sp macro="" textlink="">
        <xdr:nvSpPr>
          <xdr:cNvPr id="64" name="Rechteck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/>
        </xdr:nvSpPr>
        <xdr:spPr>
          <a:xfrm rot="19989857">
            <a:off x="2297702" y="52976417"/>
            <a:ext cx="25446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56</xdr:row>
      <xdr:rowOff>20411</xdr:rowOff>
    </xdr:from>
    <xdr:to>
      <xdr:col>1</xdr:col>
      <xdr:colOff>2000763</xdr:colOff>
      <xdr:row>56</xdr:row>
      <xdr:rowOff>1237526</xdr:rowOff>
    </xdr:to>
    <xdr:grpSp>
      <xdr:nvGrpSpPr>
        <xdr:cNvPr id="67" name="Gruppieren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/>
      </xdr:nvGrpSpPr>
      <xdr:grpSpPr>
        <a:xfrm>
          <a:off x="617520" y="63591646"/>
          <a:ext cx="1898978" cy="1224735"/>
          <a:chOff x="615046" y="20345672"/>
          <a:chExt cx="1898978" cy="1224735"/>
        </a:xfrm>
      </xdr:grpSpPr>
      <xdr:pic>
        <xdr:nvPicPr>
          <xdr:cNvPr id="183" name="Grafik 18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5046" y="20345672"/>
            <a:ext cx="1824912" cy="1224735"/>
          </a:xfrm>
          <a:prstGeom prst="rect">
            <a:avLst/>
          </a:prstGeom>
        </xdr:spPr>
      </xdr:pic>
      <xdr:sp macro="" textlink="">
        <xdr:nvSpPr>
          <xdr:cNvPr id="66" name="Rechteck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/>
        </xdr:nvSpPr>
        <xdr:spPr>
          <a:xfrm rot="19989857">
            <a:off x="2259605" y="21309875"/>
            <a:ext cx="25441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55</xdr:row>
      <xdr:rowOff>20410</xdr:rowOff>
    </xdr:from>
    <xdr:to>
      <xdr:col>1</xdr:col>
      <xdr:colOff>2020084</xdr:colOff>
      <xdr:row>55</xdr:row>
      <xdr:rowOff>1237525</xdr:rowOff>
    </xdr:to>
    <xdr:grpSp>
      <xdr:nvGrpSpPr>
        <xdr:cNvPr id="86" name="Gruppieren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pSpPr/>
      </xdr:nvGrpSpPr>
      <xdr:grpSpPr>
        <a:xfrm>
          <a:off x="617520" y="62327418"/>
          <a:ext cx="1922109" cy="1224735"/>
          <a:chOff x="611236" y="19084017"/>
          <a:chExt cx="1925919" cy="1217115"/>
        </a:xfrm>
      </xdr:grpSpPr>
      <xdr:pic>
        <xdr:nvPicPr>
          <xdr:cNvPr id="175" name="Grafik 174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9084017"/>
            <a:ext cx="1832532" cy="1217115"/>
          </a:xfrm>
          <a:prstGeom prst="rect">
            <a:avLst/>
          </a:prstGeom>
        </xdr:spPr>
      </xdr:pic>
      <xdr:sp macro="" textlink="">
        <xdr:nvSpPr>
          <xdr:cNvPr id="69" name="Rechteck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/>
        </xdr:nvSpPr>
        <xdr:spPr>
          <a:xfrm rot="19989857">
            <a:off x="2271306" y="20065637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54</xdr:row>
      <xdr:rowOff>20410</xdr:rowOff>
    </xdr:from>
    <xdr:to>
      <xdr:col>1</xdr:col>
      <xdr:colOff>2002668</xdr:colOff>
      <xdr:row>54</xdr:row>
      <xdr:rowOff>1237525</xdr:rowOff>
    </xdr:to>
    <xdr:grpSp>
      <xdr:nvGrpSpPr>
        <xdr:cNvPr id="85" name="Gruppieren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pSpPr/>
      </xdr:nvGrpSpPr>
      <xdr:grpSpPr>
        <a:xfrm>
          <a:off x="617520" y="61063191"/>
          <a:ext cx="1900883" cy="1224735"/>
          <a:chOff x="611236" y="17818553"/>
          <a:chExt cx="1908503" cy="1217115"/>
        </a:xfrm>
      </xdr:grpSpPr>
      <xdr:pic>
        <xdr:nvPicPr>
          <xdr:cNvPr id="201" name="Grafik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7818553"/>
            <a:ext cx="1828531" cy="1217115"/>
          </a:xfrm>
          <a:prstGeom prst="rect">
            <a:avLst/>
          </a:prstGeom>
        </xdr:spPr>
      </xdr:pic>
      <xdr:sp macro="" textlink="">
        <xdr:nvSpPr>
          <xdr:cNvPr id="71" name="Rechteck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>
          <a:xfrm rot="19989857">
            <a:off x="2253890" y="1880806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53</xdr:row>
      <xdr:rowOff>20410</xdr:rowOff>
    </xdr:from>
    <xdr:to>
      <xdr:col>1</xdr:col>
      <xdr:colOff>2020084</xdr:colOff>
      <xdr:row>53</xdr:row>
      <xdr:rowOff>1237525</xdr:rowOff>
    </xdr:to>
    <xdr:grpSp>
      <xdr:nvGrpSpPr>
        <xdr:cNvPr id="84" name="Gruppieren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pSpPr/>
      </xdr:nvGrpSpPr>
      <xdr:grpSpPr>
        <a:xfrm>
          <a:off x="617520" y="59798964"/>
          <a:ext cx="1922109" cy="1224735"/>
          <a:chOff x="611236" y="16553089"/>
          <a:chExt cx="1925919" cy="1217115"/>
        </a:xfrm>
      </xdr:grpSpPr>
      <xdr:pic>
        <xdr:nvPicPr>
          <xdr:cNvPr id="171" name="Grafik 170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6553089"/>
            <a:ext cx="1826731" cy="1217115"/>
          </a:xfrm>
          <a:prstGeom prst="rect">
            <a:avLst/>
          </a:prstGeom>
        </xdr:spPr>
      </xdr:pic>
      <xdr:sp macro="" textlink="">
        <xdr:nvSpPr>
          <xdr:cNvPr id="72" name="Rechteck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/>
        </xdr:nvSpPr>
        <xdr:spPr>
          <a:xfrm rot="19989857">
            <a:off x="2271306" y="17534709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52</xdr:row>
      <xdr:rowOff>20410</xdr:rowOff>
    </xdr:from>
    <xdr:to>
      <xdr:col>1</xdr:col>
      <xdr:colOff>2020086</xdr:colOff>
      <xdr:row>52</xdr:row>
      <xdr:rowOff>1237525</xdr:rowOff>
    </xdr:to>
    <xdr:grpSp>
      <xdr:nvGrpSpPr>
        <xdr:cNvPr id="83" name="Gruppieren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pSpPr/>
      </xdr:nvGrpSpPr>
      <xdr:grpSpPr>
        <a:xfrm>
          <a:off x="617520" y="58534736"/>
          <a:ext cx="1922111" cy="1224735"/>
          <a:chOff x="611236" y="15287624"/>
          <a:chExt cx="1925921" cy="1217115"/>
        </a:xfrm>
      </xdr:grpSpPr>
      <xdr:pic>
        <xdr:nvPicPr>
          <xdr:cNvPr id="172" name="Grafik 171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5287624"/>
            <a:ext cx="1828869" cy="1217115"/>
          </a:xfrm>
          <a:prstGeom prst="rect">
            <a:avLst/>
          </a:prstGeom>
        </xdr:spPr>
      </xdr:pic>
      <xdr:sp macro="" textlink="">
        <xdr:nvSpPr>
          <xdr:cNvPr id="74" name="Rechteck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/>
        </xdr:nvSpPr>
        <xdr:spPr>
          <a:xfrm rot="19989857">
            <a:off x="2271308" y="1627713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111582</xdr:colOff>
      <xdr:row>48</xdr:row>
      <xdr:rowOff>132261</xdr:rowOff>
    </xdr:from>
    <xdr:to>
      <xdr:col>1</xdr:col>
      <xdr:colOff>2021172</xdr:colOff>
      <xdr:row>48</xdr:row>
      <xdr:rowOff>1234483</xdr:rowOff>
    </xdr:to>
    <xdr:grpSp>
      <xdr:nvGrpSpPr>
        <xdr:cNvPr id="82" name="Gruppieren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pSpPr/>
      </xdr:nvGrpSpPr>
      <xdr:grpSpPr>
        <a:xfrm>
          <a:off x="631127" y="53597298"/>
          <a:ext cx="1909590" cy="1102222"/>
          <a:chOff x="628653" y="10337618"/>
          <a:chExt cx="1909590" cy="1102222"/>
        </a:xfrm>
      </xdr:grpSpPr>
      <xdr:pic>
        <xdr:nvPicPr>
          <xdr:cNvPr id="182" name="Grafik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3" y="10337618"/>
            <a:ext cx="1546313" cy="1102222"/>
          </a:xfrm>
          <a:prstGeom prst="rect">
            <a:avLst/>
          </a:prstGeom>
        </xdr:spPr>
      </xdr:pic>
      <xdr:sp macro="" textlink="">
        <xdr:nvSpPr>
          <xdr:cNvPr id="75" name="Rechteck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>
          <a:xfrm rot="19989857">
            <a:off x="2272394" y="1121609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94166</xdr:colOff>
      <xdr:row>47</xdr:row>
      <xdr:rowOff>212000</xdr:rowOff>
    </xdr:from>
    <xdr:to>
      <xdr:col>1</xdr:col>
      <xdr:colOff>1978838</xdr:colOff>
      <xdr:row>47</xdr:row>
      <xdr:rowOff>1237525</xdr:rowOff>
    </xdr:to>
    <xdr:grpSp>
      <xdr:nvGrpSpPr>
        <xdr:cNvPr id="81" name="Gruppieren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pSpPr/>
      </xdr:nvGrpSpPr>
      <xdr:grpSpPr>
        <a:xfrm>
          <a:off x="617521" y="52405190"/>
          <a:ext cx="1880862" cy="1033145"/>
          <a:chOff x="611237" y="9151893"/>
          <a:chExt cx="1884672" cy="1025525"/>
        </a:xfrm>
      </xdr:grpSpPr>
      <xdr:pic>
        <xdr:nvPicPr>
          <xdr:cNvPr id="180" name="Grafik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1237" y="9151893"/>
            <a:ext cx="1756623" cy="1025525"/>
          </a:xfrm>
          <a:prstGeom prst="rect">
            <a:avLst/>
          </a:prstGeom>
        </xdr:spPr>
      </xdr:pic>
      <xdr:sp macro="" textlink="">
        <xdr:nvSpPr>
          <xdr:cNvPr id="80" name="Rechteck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/>
        </xdr:nvSpPr>
        <xdr:spPr>
          <a:xfrm rot="19989857">
            <a:off x="2230060" y="9822451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186716</xdr:colOff>
      <xdr:row>27</xdr:row>
      <xdr:rowOff>55910</xdr:rowOff>
    </xdr:from>
    <xdr:to>
      <xdr:col>1</xdr:col>
      <xdr:colOff>1921164</xdr:colOff>
      <xdr:row>27</xdr:row>
      <xdr:rowOff>1203367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261" y="6446319"/>
          <a:ext cx="1738258" cy="1158887"/>
        </a:xfrm>
        <a:prstGeom prst="rect">
          <a:avLst/>
        </a:prstGeom>
      </xdr:spPr>
    </xdr:pic>
    <xdr:clientData/>
  </xdr:twoCellAnchor>
  <xdr:twoCellAnchor>
    <xdr:from>
      <xdr:col>1</xdr:col>
      <xdr:colOff>189565</xdr:colOff>
      <xdr:row>28</xdr:row>
      <xdr:rowOff>16649</xdr:rowOff>
    </xdr:from>
    <xdr:to>
      <xdr:col>1</xdr:col>
      <xdr:colOff>1927823</xdr:colOff>
      <xdr:row>28</xdr:row>
      <xdr:rowOff>1160570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380" y="7730434"/>
          <a:ext cx="1738258" cy="1155351"/>
        </a:xfrm>
        <a:prstGeom prst="rect">
          <a:avLst/>
        </a:prstGeom>
      </xdr:spPr>
    </xdr:pic>
    <xdr:clientData/>
  </xdr:twoCellAnchor>
  <xdr:twoCellAnchor>
    <xdr:from>
      <xdr:col>1</xdr:col>
      <xdr:colOff>252173</xdr:colOff>
      <xdr:row>30</xdr:row>
      <xdr:rowOff>86585</xdr:rowOff>
    </xdr:from>
    <xdr:to>
      <xdr:col>1</xdr:col>
      <xdr:colOff>1984569</xdr:colOff>
      <xdr:row>30</xdr:row>
      <xdr:rowOff>1241935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988" y="10332554"/>
          <a:ext cx="1732396" cy="1155350"/>
        </a:xfrm>
        <a:prstGeom prst="rect">
          <a:avLst/>
        </a:prstGeom>
      </xdr:spPr>
    </xdr:pic>
    <xdr:clientData/>
  </xdr:twoCellAnchor>
  <xdr:twoCellAnchor>
    <xdr:from>
      <xdr:col>1</xdr:col>
      <xdr:colOff>160385</xdr:colOff>
      <xdr:row>31</xdr:row>
      <xdr:rowOff>22639</xdr:rowOff>
    </xdr:from>
    <xdr:to>
      <xdr:col>1</xdr:col>
      <xdr:colOff>1885161</xdr:colOff>
      <xdr:row>31</xdr:row>
      <xdr:rowOff>1177989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00" y="11534701"/>
          <a:ext cx="1732396" cy="1155350"/>
        </a:xfrm>
        <a:prstGeom prst="rect">
          <a:avLst/>
        </a:prstGeom>
      </xdr:spPr>
    </xdr:pic>
    <xdr:clientData/>
  </xdr:twoCellAnchor>
  <xdr:twoCellAnchor>
    <xdr:from>
      <xdr:col>1</xdr:col>
      <xdr:colOff>194619</xdr:colOff>
      <xdr:row>32</xdr:row>
      <xdr:rowOff>12912</xdr:rowOff>
    </xdr:from>
    <xdr:to>
      <xdr:col>1</xdr:col>
      <xdr:colOff>1927015</xdr:colOff>
      <xdr:row>32</xdr:row>
      <xdr:rowOff>1160642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434" y="12791066"/>
          <a:ext cx="1732396" cy="1155350"/>
        </a:xfrm>
        <a:prstGeom prst="rect">
          <a:avLst/>
        </a:prstGeom>
      </xdr:spPr>
    </xdr:pic>
    <xdr:clientData/>
  </xdr:twoCellAnchor>
  <xdr:twoCellAnchor>
    <xdr:from>
      <xdr:col>1</xdr:col>
      <xdr:colOff>158516</xdr:colOff>
      <xdr:row>33</xdr:row>
      <xdr:rowOff>57404</xdr:rowOff>
    </xdr:from>
    <xdr:to>
      <xdr:col>1</xdr:col>
      <xdr:colOff>1883292</xdr:colOff>
      <xdr:row>33</xdr:row>
      <xdr:rowOff>1196342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31" y="14101650"/>
          <a:ext cx="1732396" cy="1146558"/>
        </a:xfrm>
        <a:prstGeom prst="rect">
          <a:avLst/>
        </a:prstGeom>
      </xdr:spPr>
    </xdr:pic>
    <xdr:clientData/>
  </xdr:twoCellAnchor>
  <xdr:twoCellAnchor>
    <xdr:from>
      <xdr:col>1</xdr:col>
      <xdr:colOff>266019</xdr:colOff>
      <xdr:row>34</xdr:row>
      <xdr:rowOff>27162</xdr:rowOff>
    </xdr:from>
    <xdr:to>
      <xdr:col>1</xdr:col>
      <xdr:colOff>1997054</xdr:colOff>
      <xdr:row>34</xdr:row>
      <xdr:rowOff>1182512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834" y="15337500"/>
          <a:ext cx="1721510" cy="1155350"/>
        </a:xfrm>
        <a:prstGeom prst="rect">
          <a:avLst/>
        </a:prstGeom>
      </xdr:spPr>
    </xdr:pic>
    <xdr:clientData/>
  </xdr:twoCellAnchor>
  <xdr:twoCellAnchor>
    <xdr:from>
      <xdr:col>1</xdr:col>
      <xdr:colOff>183024</xdr:colOff>
      <xdr:row>35</xdr:row>
      <xdr:rowOff>29158</xdr:rowOff>
    </xdr:from>
    <xdr:to>
      <xdr:col>1</xdr:col>
      <xdr:colOff>1904534</xdr:colOff>
      <xdr:row>35</xdr:row>
      <xdr:rowOff>1184508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839" y="16605589"/>
          <a:ext cx="1721510" cy="1155350"/>
        </a:xfrm>
        <a:prstGeom prst="rect">
          <a:avLst/>
        </a:prstGeom>
      </xdr:spPr>
    </xdr:pic>
    <xdr:clientData/>
  </xdr:twoCellAnchor>
  <xdr:twoCellAnchor>
    <xdr:from>
      <xdr:col>1</xdr:col>
      <xdr:colOff>192346</xdr:colOff>
      <xdr:row>36</xdr:row>
      <xdr:rowOff>27176</xdr:rowOff>
    </xdr:from>
    <xdr:to>
      <xdr:col>1</xdr:col>
      <xdr:colOff>1925286</xdr:colOff>
      <xdr:row>36</xdr:row>
      <xdr:rowOff>1197493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161" y="17869699"/>
          <a:ext cx="1721510" cy="1160792"/>
        </a:xfrm>
        <a:prstGeom prst="rect">
          <a:avLst/>
        </a:prstGeom>
      </xdr:spPr>
    </xdr:pic>
    <xdr:clientData/>
  </xdr:twoCellAnchor>
  <xdr:twoCellAnchor>
    <xdr:from>
      <xdr:col>1</xdr:col>
      <xdr:colOff>118143</xdr:colOff>
      <xdr:row>37</xdr:row>
      <xdr:rowOff>42362</xdr:rowOff>
    </xdr:from>
    <xdr:to>
      <xdr:col>1</xdr:col>
      <xdr:colOff>1845368</xdr:colOff>
      <xdr:row>37</xdr:row>
      <xdr:rowOff>1197712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58" y="19150977"/>
          <a:ext cx="1721510" cy="1155350"/>
        </a:xfrm>
        <a:prstGeom prst="rect">
          <a:avLst/>
        </a:prstGeom>
      </xdr:spPr>
    </xdr:pic>
    <xdr:clientData/>
  </xdr:twoCellAnchor>
  <xdr:twoCellAnchor>
    <xdr:from>
      <xdr:col>1</xdr:col>
      <xdr:colOff>101089</xdr:colOff>
      <xdr:row>38</xdr:row>
      <xdr:rowOff>48754</xdr:rowOff>
    </xdr:from>
    <xdr:to>
      <xdr:col>1</xdr:col>
      <xdr:colOff>1813074</xdr:colOff>
      <xdr:row>38</xdr:row>
      <xdr:rowOff>1196483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904" y="20423462"/>
          <a:ext cx="1721510" cy="1155349"/>
        </a:xfrm>
        <a:prstGeom prst="rect">
          <a:avLst/>
        </a:prstGeom>
      </xdr:spPr>
    </xdr:pic>
    <xdr:clientData/>
  </xdr:twoCellAnchor>
  <xdr:twoCellAnchor>
    <xdr:from>
      <xdr:col>1</xdr:col>
      <xdr:colOff>63519</xdr:colOff>
      <xdr:row>39</xdr:row>
      <xdr:rowOff>75662</xdr:rowOff>
    </xdr:from>
    <xdr:to>
      <xdr:col>1</xdr:col>
      <xdr:colOff>1769789</xdr:colOff>
      <xdr:row>39</xdr:row>
      <xdr:rowOff>1222219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334" y="21716462"/>
          <a:ext cx="1721510" cy="1146557"/>
        </a:xfrm>
        <a:prstGeom prst="rect">
          <a:avLst/>
        </a:prstGeom>
      </xdr:spPr>
    </xdr:pic>
    <xdr:clientData/>
  </xdr:twoCellAnchor>
  <xdr:twoCellAnchor>
    <xdr:from>
      <xdr:col>1</xdr:col>
      <xdr:colOff>179816</xdr:colOff>
      <xdr:row>40</xdr:row>
      <xdr:rowOff>263763</xdr:rowOff>
    </xdr:from>
    <xdr:to>
      <xdr:col>1</xdr:col>
      <xdr:colOff>1901326</xdr:colOff>
      <xdr:row>40</xdr:row>
      <xdr:rowOff>856078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"/>
        <a:stretch/>
      </xdr:blipFill>
      <xdr:spPr>
        <a:xfrm>
          <a:off x="695631" y="23170655"/>
          <a:ext cx="1721510" cy="603745"/>
        </a:xfrm>
        <a:prstGeom prst="rect">
          <a:avLst/>
        </a:prstGeom>
      </xdr:spPr>
    </xdr:pic>
    <xdr:clientData/>
  </xdr:twoCellAnchor>
  <xdr:twoCellAnchor>
    <xdr:from>
      <xdr:col>1</xdr:col>
      <xdr:colOff>153969</xdr:colOff>
      <xdr:row>41</xdr:row>
      <xdr:rowOff>16642</xdr:rowOff>
    </xdr:from>
    <xdr:to>
      <xdr:col>1</xdr:col>
      <xdr:colOff>1963271</xdr:colOff>
      <xdr:row>41</xdr:row>
      <xdr:rowOff>1238522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2" y="24140666"/>
          <a:ext cx="1809302" cy="1206640"/>
        </a:xfrm>
        <a:prstGeom prst="rect">
          <a:avLst/>
        </a:prstGeom>
      </xdr:spPr>
    </xdr:pic>
    <xdr:clientData/>
  </xdr:twoCellAnchor>
  <xdr:twoCellAnchor>
    <xdr:from>
      <xdr:col>1</xdr:col>
      <xdr:colOff>119330</xdr:colOff>
      <xdr:row>42</xdr:row>
      <xdr:rowOff>59670</xdr:rowOff>
    </xdr:from>
    <xdr:to>
      <xdr:col>1</xdr:col>
      <xdr:colOff>1883148</xdr:colOff>
      <xdr:row>42</xdr:row>
      <xdr:rowOff>1235337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283" y="25447717"/>
          <a:ext cx="1754293" cy="1169952"/>
        </a:xfrm>
        <a:prstGeom prst="rect">
          <a:avLst/>
        </a:prstGeom>
      </xdr:spPr>
    </xdr:pic>
    <xdr:clientData/>
  </xdr:twoCellAnchor>
  <xdr:twoCellAnchor>
    <xdr:from>
      <xdr:col>1</xdr:col>
      <xdr:colOff>130810</xdr:colOff>
      <xdr:row>68</xdr:row>
      <xdr:rowOff>51955</xdr:rowOff>
    </xdr:from>
    <xdr:to>
      <xdr:col>1</xdr:col>
      <xdr:colOff>1991591</xdr:colOff>
      <xdr:row>68</xdr:row>
      <xdr:rowOff>1235364</xdr:rowOff>
    </xdr:to>
    <xdr:grpSp>
      <xdr:nvGrpSpPr>
        <xdr:cNvPr id="68" name="Gruppieren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pSpPr/>
      </xdr:nvGrpSpPr>
      <xdr:grpSpPr>
        <a:xfrm>
          <a:off x="654165" y="78801538"/>
          <a:ext cx="1858876" cy="1183409"/>
          <a:chOff x="643467" y="58182934"/>
          <a:chExt cx="1915198" cy="1264900"/>
        </a:xfrm>
      </xdr:grpSpPr>
      <xdr:pic>
        <xdr:nvPicPr>
          <xdr:cNvPr id="65" name="Grafik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3467" y="58182934"/>
            <a:ext cx="1845733" cy="1230488"/>
          </a:xfrm>
          <a:prstGeom prst="rect">
            <a:avLst/>
          </a:prstGeom>
        </xdr:spPr>
      </xdr:pic>
      <xdr:sp macro="" textlink="">
        <xdr:nvSpPr>
          <xdr:cNvPr id="37" name="Rechteck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 rot="19989857">
            <a:off x="2296210" y="59264231"/>
            <a:ext cx="262455" cy="183603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128847</xdr:colOff>
      <xdr:row>24</xdr:row>
      <xdr:rowOff>51954</xdr:rowOff>
    </xdr:from>
    <xdr:to>
      <xdr:col>1</xdr:col>
      <xdr:colOff>1960938</xdr:colOff>
      <xdr:row>24</xdr:row>
      <xdr:rowOff>1255284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392" y="2649681"/>
          <a:ext cx="1845426" cy="1203330"/>
        </a:xfrm>
        <a:prstGeom prst="rect">
          <a:avLst/>
        </a:prstGeom>
      </xdr:spPr>
    </xdr:pic>
    <xdr:clientData/>
  </xdr:twoCellAnchor>
  <xdr:twoCellAnchor>
    <xdr:from>
      <xdr:col>1</xdr:col>
      <xdr:colOff>194310</xdr:colOff>
      <xdr:row>25</xdr:row>
      <xdr:rowOff>98193</xdr:rowOff>
    </xdr:from>
    <xdr:to>
      <xdr:col>1</xdr:col>
      <xdr:colOff>1883698</xdr:colOff>
      <xdr:row>25</xdr:row>
      <xdr:rowOff>1198927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855" y="3960148"/>
          <a:ext cx="1677958" cy="1110259"/>
        </a:xfrm>
        <a:prstGeom prst="rect">
          <a:avLst/>
        </a:prstGeom>
      </xdr:spPr>
    </xdr:pic>
    <xdr:clientData/>
  </xdr:twoCellAnchor>
  <xdr:twoCellAnchor>
    <xdr:from>
      <xdr:col>1</xdr:col>
      <xdr:colOff>155864</xdr:colOff>
      <xdr:row>26</xdr:row>
      <xdr:rowOff>34636</xdr:rowOff>
    </xdr:from>
    <xdr:to>
      <xdr:col>1</xdr:col>
      <xdr:colOff>1844265</xdr:colOff>
      <xdr:row>26</xdr:row>
      <xdr:rowOff>1142999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409" y="5160818"/>
          <a:ext cx="1692211" cy="1108363"/>
        </a:xfrm>
        <a:prstGeom prst="rect">
          <a:avLst/>
        </a:prstGeom>
      </xdr:spPr>
    </xdr:pic>
    <xdr:clientData/>
  </xdr:twoCellAnchor>
  <xdr:twoCellAnchor>
    <xdr:from>
      <xdr:col>1</xdr:col>
      <xdr:colOff>155892</xdr:colOff>
      <xdr:row>29</xdr:row>
      <xdr:rowOff>130988</xdr:rowOff>
    </xdr:from>
    <xdr:to>
      <xdr:col>1</xdr:col>
      <xdr:colOff>1844858</xdr:colOff>
      <xdr:row>30</xdr:row>
      <xdr:rowOff>189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63" y="9070881"/>
          <a:ext cx="1688966" cy="1134665"/>
        </a:xfrm>
        <a:prstGeom prst="rect">
          <a:avLst/>
        </a:prstGeom>
      </xdr:spPr>
    </xdr:pic>
    <xdr:clientData/>
  </xdr:twoCellAnchor>
  <xdr:twoCellAnchor>
    <xdr:from>
      <xdr:col>1</xdr:col>
      <xdr:colOff>106952</xdr:colOff>
      <xdr:row>107</xdr:row>
      <xdr:rowOff>40822</xdr:rowOff>
    </xdr:from>
    <xdr:to>
      <xdr:col>1</xdr:col>
      <xdr:colOff>1959429</xdr:colOff>
      <xdr:row>107</xdr:row>
      <xdr:rowOff>1234936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66" y="107526365"/>
          <a:ext cx="1856287" cy="1197924"/>
        </a:xfrm>
        <a:prstGeom prst="rect">
          <a:avLst/>
        </a:prstGeom>
      </xdr:spPr>
    </xdr:pic>
    <xdr:clientData/>
  </xdr:twoCellAnchor>
  <xdr:twoCellAnchor>
    <xdr:from>
      <xdr:col>1</xdr:col>
      <xdr:colOff>143692</xdr:colOff>
      <xdr:row>108</xdr:row>
      <xdr:rowOff>75926</xdr:rowOff>
    </xdr:from>
    <xdr:to>
      <xdr:col>1</xdr:col>
      <xdr:colOff>1963017</xdr:colOff>
      <xdr:row>108</xdr:row>
      <xdr:rowOff>1255665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763" y="105191105"/>
          <a:ext cx="1807895" cy="1179739"/>
        </a:xfrm>
        <a:prstGeom prst="rect">
          <a:avLst/>
        </a:prstGeom>
      </xdr:spPr>
    </xdr:pic>
    <xdr:clientData/>
  </xdr:twoCellAnchor>
  <xdr:twoCellAnchor>
    <xdr:from>
      <xdr:col>1</xdr:col>
      <xdr:colOff>106952</xdr:colOff>
      <xdr:row>109</xdr:row>
      <xdr:rowOff>25309</xdr:rowOff>
    </xdr:from>
    <xdr:to>
      <xdr:col>1</xdr:col>
      <xdr:colOff>1905000</xdr:colOff>
      <xdr:row>109</xdr:row>
      <xdr:rowOff>1198958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023" y="106405952"/>
          <a:ext cx="1798048" cy="1185079"/>
        </a:xfrm>
        <a:prstGeom prst="rect">
          <a:avLst/>
        </a:prstGeom>
      </xdr:spPr>
    </xdr:pic>
    <xdr:clientData/>
  </xdr:twoCellAnchor>
  <xdr:twoCellAnchor>
    <xdr:from>
      <xdr:col>1</xdr:col>
      <xdr:colOff>40823</xdr:colOff>
      <xdr:row>120</xdr:row>
      <xdr:rowOff>32656</xdr:rowOff>
    </xdr:from>
    <xdr:to>
      <xdr:col>1</xdr:col>
      <xdr:colOff>1959109</xdr:colOff>
      <xdr:row>120</xdr:row>
      <xdr:rowOff>1237867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7" y="114463285"/>
          <a:ext cx="1914476" cy="1209021"/>
        </a:xfrm>
        <a:prstGeom prst="rect">
          <a:avLst/>
        </a:prstGeom>
      </xdr:spPr>
    </xdr:pic>
    <xdr:clientData/>
  </xdr:twoCellAnchor>
  <xdr:twoCellAnchor>
    <xdr:from>
      <xdr:col>1</xdr:col>
      <xdr:colOff>102870</xdr:colOff>
      <xdr:row>147</xdr:row>
      <xdr:rowOff>27056</xdr:rowOff>
    </xdr:from>
    <xdr:to>
      <xdr:col>1</xdr:col>
      <xdr:colOff>2002427</xdr:colOff>
      <xdr:row>148</xdr:row>
      <xdr:rowOff>3164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384" y="125931227"/>
          <a:ext cx="1895747" cy="1238852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148</xdr:row>
      <xdr:rowOff>69460</xdr:rowOff>
    </xdr:from>
    <xdr:to>
      <xdr:col>1</xdr:col>
      <xdr:colOff>2038894</xdr:colOff>
      <xdr:row>149</xdr:row>
      <xdr:rowOff>18406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35" y="124833353"/>
          <a:ext cx="1901190" cy="1208423"/>
        </a:xfrm>
        <a:prstGeom prst="rect">
          <a:avLst/>
        </a:prstGeom>
      </xdr:spPr>
    </xdr:pic>
    <xdr:clientData/>
  </xdr:twoCellAnchor>
  <xdr:twoCellAnchor>
    <xdr:from>
      <xdr:col>1</xdr:col>
      <xdr:colOff>167096</xdr:colOff>
      <xdr:row>149</xdr:row>
      <xdr:rowOff>57329</xdr:rowOff>
    </xdr:from>
    <xdr:to>
      <xdr:col>1</xdr:col>
      <xdr:colOff>2035084</xdr:colOff>
      <xdr:row>149</xdr:row>
      <xdr:rowOff>1219095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167" y="126073079"/>
          <a:ext cx="1862273" cy="1161766"/>
        </a:xfrm>
        <a:prstGeom prst="rect">
          <a:avLst/>
        </a:prstGeom>
      </xdr:spPr>
    </xdr:pic>
    <xdr:clientData/>
  </xdr:twoCellAnchor>
  <xdr:twoCellAnchor>
    <xdr:from>
      <xdr:col>1</xdr:col>
      <xdr:colOff>17420</xdr:colOff>
      <xdr:row>151</xdr:row>
      <xdr:rowOff>40821</xdr:rowOff>
    </xdr:from>
    <xdr:to>
      <xdr:col>1</xdr:col>
      <xdr:colOff>2054680</xdr:colOff>
      <xdr:row>151</xdr:row>
      <xdr:rowOff>1198542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4491" y="126247071"/>
          <a:ext cx="2037260" cy="1153911"/>
        </a:xfrm>
        <a:prstGeom prst="rect">
          <a:avLst/>
        </a:prstGeom>
      </xdr:spPr>
    </xdr:pic>
    <xdr:clientData/>
  </xdr:twoCellAnchor>
  <xdr:twoCellAnchor>
    <xdr:from>
      <xdr:col>1</xdr:col>
      <xdr:colOff>272144</xdr:colOff>
      <xdr:row>150</xdr:row>
      <xdr:rowOff>217715</xdr:rowOff>
    </xdr:from>
    <xdr:to>
      <xdr:col>1</xdr:col>
      <xdr:colOff>1810840</xdr:colOff>
      <xdr:row>150</xdr:row>
      <xdr:rowOff>1088933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658" y="126121886"/>
          <a:ext cx="1534886" cy="882648"/>
        </a:xfrm>
        <a:prstGeom prst="rect">
          <a:avLst/>
        </a:prstGeom>
      </xdr:spPr>
    </xdr:pic>
    <xdr:clientData/>
  </xdr:twoCellAnchor>
  <xdr:twoCellAnchor>
    <xdr:from>
      <xdr:col>1</xdr:col>
      <xdr:colOff>57671</xdr:colOff>
      <xdr:row>66</xdr:row>
      <xdr:rowOff>36542</xdr:rowOff>
    </xdr:from>
    <xdr:to>
      <xdr:col>1</xdr:col>
      <xdr:colOff>1945237</xdr:colOff>
      <xdr:row>67</xdr:row>
      <xdr:rowOff>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7216" y="55731815"/>
          <a:ext cx="1887566" cy="1227685"/>
        </a:xfrm>
        <a:prstGeom prst="rect">
          <a:avLst/>
        </a:prstGeom>
      </xdr:spPr>
    </xdr:pic>
    <xdr:clientData/>
  </xdr:twoCellAnchor>
  <xdr:twoCellAnchor>
    <xdr:from>
      <xdr:col>1</xdr:col>
      <xdr:colOff>1805372</xdr:colOff>
      <xdr:row>66</xdr:row>
      <xdr:rowOff>1124998</xdr:rowOff>
    </xdr:from>
    <xdr:to>
      <xdr:col>2</xdr:col>
      <xdr:colOff>879</xdr:colOff>
      <xdr:row>67</xdr:row>
      <xdr:rowOff>21203</xdr:rowOff>
    </xdr:to>
    <xdr:sp macro="" textlink="">
      <xdr:nvSpPr>
        <xdr:cNvPr id="35" name="Rechtec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 rot="19989857">
          <a:off x="2324917" y="56820271"/>
          <a:ext cx="256371" cy="160432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96117</xdr:colOff>
      <xdr:row>67</xdr:row>
      <xdr:rowOff>98020</xdr:rowOff>
    </xdr:from>
    <xdr:to>
      <xdr:col>1</xdr:col>
      <xdr:colOff>1927220</xdr:colOff>
      <xdr:row>67</xdr:row>
      <xdr:rowOff>1237385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662" y="57057520"/>
          <a:ext cx="1834913" cy="1148890"/>
        </a:xfrm>
        <a:prstGeom prst="rect">
          <a:avLst/>
        </a:prstGeom>
      </xdr:spPr>
    </xdr:pic>
    <xdr:clientData/>
  </xdr:twoCellAnchor>
  <xdr:twoCellAnchor>
    <xdr:from>
      <xdr:col>1</xdr:col>
      <xdr:colOff>179294</xdr:colOff>
      <xdr:row>72</xdr:row>
      <xdr:rowOff>71718</xdr:rowOff>
    </xdr:from>
    <xdr:to>
      <xdr:col>1</xdr:col>
      <xdr:colOff>1865472</xdr:colOff>
      <xdr:row>72</xdr:row>
      <xdr:rowOff>1202606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97454" y="13208598"/>
          <a:ext cx="1688083" cy="1132793"/>
        </a:xfrm>
        <a:prstGeom prst="rect">
          <a:avLst/>
        </a:prstGeom>
      </xdr:spPr>
    </xdr:pic>
    <xdr:clientData/>
  </xdr:twoCellAnchor>
  <xdr:twoCellAnchor>
    <xdr:from>
      <xdr:col>1</xdr:col>
      <xdr:colOff>224117</xdr:colOff>
      <xdr:row>71</xdr:row>
      <xdr:rowOff>71718</xdr:rowOff>
    </xdr:from>
    <xdr:to>
      <xdr:col>1</xdr:col>
      <xdr:colOff>1925506</xdr:colOff>
      <xdr:row>71</xdr:row>
      <xdr:rowOff>1212963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742277" y="13025718"/>
          <a:ext cx="1703294" cy="1143150"/>
        </a:xfrm>
        <a:prstGeom prst="rect">
          <a:avLst/>
        </a:prstGeom>
      </xdr:spPr>
    </xdr:pic>
    <xdr:clientData/>
  </xdr:twoCellAnchor>
  <xdr:twoCellAnchor>
    <xdr:from>
      <xdr:col>1</xdr:col>
      <xdr:colOff>242048</xdr:colOff>
      <xdr:row>70</xdr:row>
      <xdr:rowOff>89648</xdr:rowOff>
    </xdr:from>
    <xdr:to>
      <xdr:col>1</xdr:col>
      <xdr:colOff>1886400</xdr:colOff>
      <xdr:row>70</xdr:row>
      <xdr:rowOff>1161969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60208" y="12860768"/>
          <a:ext cx="1640542" cy="1068511"/>
        </a:xfrm>
        <a:prstGeom prst="rect">
          <a:avLst/>
        </a:prstGeom>
      </xdr:spPr>
    </xdr:pic>
    <xdr:clientData/>
  </xdr:twoCellAnchor>
  <xdr:twoCellAnchor>
    <xdr:from>
      <xdr:col>1</xdr:col>
      <xdr:colOff>99061</xdr:colOff>
      <xdr:row>135</xdr:row>
      <xdr:rowOff>31542</xdr:rowOff>
    </xdr:from>
    <xdr:to>
      <xdr:col>1</xdr:col>
      <xdr:colOff>1965047</xdr:colOff>
      <xdr:row>135</xdr:row>
      <xdr:rowOff>1236175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1" y="133549182"/>
          <a:ext cx="1877416" cy="1193203"/>
        </a:xfrm>
        <a:prstGeom prst="rect">
          <a:avLst/>
        </a:prstGeom>
      </xdr:spPr>
    </xdr:pic>
    <xdr:clientData/>
  </xdr:twoCellAnchor>
  <xdr:twoCellAnchor>
    <xdr:from>
      <xdr:col>1</xdr:col>
      <xdr:colOff>86360</xdr:colOff>
      <xdr:row>133</xdr:row>
      <xdr:rowOff>44881</xdr:rowOff>
    </xdr:from>
    <xdr:to>
      <xdr:col>1</xdr:col>
      <xdr:colOff>1926590</xdr:colOff>
      <xdr:row>134</xdr:row>
      <xdr:rowOff>18235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060" y="131426381"/>
          <a:ext cx="1844040" cy="1256690"/>
        </a:xfrm>
        <a:prstGeom prst="rect">
          <a:avLst/>
        </a:prstGeom>
      </xdr:spPr>
    </xdr:pic>
    <xdr:clientData/>
  </xdr:twoCellAnchor>
  <xdr:twoCellAnchor>
    <xdr:from>
      <xdr:col>1</xdr:col>
      <xdr:colOff>96520</xdr:colOff>
      <xdr:row>134</xdr:row>
      <xdr:rowOff>2060</xdr:rowOff>
    </xdr:from>
    <xdr:to>
      <xdr:col>1</xdr:col>
      <xdr:colOff>1961059</xdr:colOff>
      <xdr:row>134</xdr:row>
      <xdr:rowOff>1238710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" y="132653560"/>
          <a:ext cx="1860729" cy="1223315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121</xdr:row>
      <xdr:rowOff>56760</xdr:rowOff>
    </xdr:from>
    <xdr:to>
      <xdr:col>1</xdr:col>
      <xdr:colOff>2000250</xdr:colOff>
      <xdr:row>122</xdr:row>
      <xdr:rowOff>16972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115956960"/>
          <a:ext cx="1844040" cy="1209891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122</xdr:row>
      <xdr:rowOff>134141</xdr:rowOff>
    </xdr:from>
    <xdr:to>
      <xdr:col>1</xdr:col>
      <xdr:colOff>1963331</xdr:colOff>
      <xdr:row>123</xdr:row>
      <xdr:rowOff>98884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" y="117291641"/>
          <a:ext cx="1835696" cy="1218234"/>
        </a:xfrm>
        <a:prstGeom prst="rect">
          <a:avLst/>
        </a:prstGeom>
      </xdr:spPr>
    </xdr:pic>
    <xdr:clientData/>
  </xdr:twoCellAnchor>
  <xdr:twoCellAnchor>
    <xdr:from>
      <xdr:col>1</xdr:col>
      <xdr:colOff>83820</xdr:colOff>
      <xdr:row>123</xdr:row>
      <xdr:rowOff>74361</xdr:rowOff>
    </xdr:from>
    <xdr:to>
      <xdr:col>1</xdr:col>
      <xdr:colOff>1922869</xdr:colOff>
      <xdr:row>124</xdr:row>
      <xdr:rowOff>55068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980" y="118489161"/>
          <a:ext cx="1852384" cy="1226578"/>
        </a:xfrm>
        <a:prstGeom prst="rect">
          <a:avLst/>
        </a:prstGeom>
      </xdr:spPr>
    </xdr:pic>
    <xdr:clientData/>
  </xdr:twoCellAnchor>
  <xdr:twoCellAnchor>
    <xdr:from>
      <xdr:col>1</xdr:col>
      <xdr:colOff>129540</xdr:colOff>
      <xdr:row>124</xdr:row>
      <xdr:rowOff>27461</xdr:rowOff>
    </xdr:from>
    <xdr:to>
      <xdr:col>1</xdr:col>
      <xdr:colOff>1960245</xdr:colOff>
      <xdr:row>124</xdr:row>
      <xdr:rowOff>1241885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119699561"/>
          <a:ext cx="1844040" cy="1218234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125</xdr:row>
      <xdr:rowOff>97763</xdr:rowOff>
    </xdr:from>
    <xdr:to>
      <xdr:col>1</xdr:col>
      <xdr:colOff>1888503</xdr:colOff>
      <xdr:row>126</xdr:row>
      <xdr:rowOff>20787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1" y="121027163"/>
          <a:ext cx="1785632" cy="1176514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126</xdr:row>
      <xdr:rowOff>131783</xdr:rowOff>
    </xdr:from>
    <xdr:to>
      <xdr:col>1</xdr:col>
      <xdr:colOff>1884501</xdr:colOff>
      <xdr:row>127</xdr:row>
      <xdr:rowOff>76030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" y="122318483"/>
          <a:ext cx="1827351" cy="1201546"/>
        </a:xfrm>
        <a:prstGeom prst="rect">
          <a:avLst/>
        </a:prstGeom>
      </xdr:spPr>
    </xdr:pic>
    <xdr:clientData/>
  </xdr:twoCellAnchor>
  <xdr:twoCellAnchor>
    <xdr:from>
      <xdr:col>1</xdr:col>
      <xdr:colOff>68581</xdr:colOff>
      <xdr:row>127</xdr:row>
      <xdr:rowOff>76624</xdr:rowOff>
    </xdr:from>
    <xdr:to>
      <xdr:col>1</xdr:col>
      <xdr:colOff>1883055</xdr:colOff>
      <xdr:row>127</xdr:row>
      <xdr:rowOff>1203798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1" y="123520624"/>
          <a:ext cx="1810664" cy="1134794"/>
        </a:xfrm>
        <a:prstGeom prst="rect">
          <a:avLst/>
        </a:prstGeom>
      </xdr:spPr>
    </xdr:pic>
    <xdr:clientData/>
  </xdr:twoCellAnchor>
  <xdr:twoCellAnchor>
    <xdr:from>
      <xdr:col>1</xdr:col>
      <xdr:colOff>91441</xdr:colOff>
      <xdr:row>128</xdr:row>
      <xdr:rowOff>16844</xdr:rowOff>
    </xdr:from>
    <xdr:to>
      <xdr:col>1</xdr:col>
      <xdr:colOff>1902105</xdr:colOff>
      <xdr:row>128</xdr:row>
      <xdr:rowOff>1163792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124718144"/>
          <a:ext cx="1810664" cy="1143138"/>
        </a:xfrm>
        <a:prstGeom prst="rect">
          <a:avLst/>
        </a:prstGeom>
      </xdr:spPr>
    </xdr:pic>
    <xdr:clientData/>
  </xdr:twoCellAnchor>
  <xdr:twoCellAnchor>
    <xdr:from>
      <xdr:col>1</xdr:col>
      <xdr:colOff>106680</xdr:colOff>
      <xdr:row>129</xdr:row>
      <xdr:rowOff>35081</xdr:rowOff>
    </xdr:from>
    <xdr:to>
      <xdr:col>1</xdr:col>
      <xdr:colOff>1921877</xdr:colOff>
      <xdr:row>129</xdr:row>
      <xdr:rowOff>1241885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40" y="125993681"/>
          <a:ext cx="1819007" cy="1218234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130</xdr:row>
      <xdr:rowOff>82523</xdr:rowOff>
    </xdr:from>
    <xdr:to>
      <xdr:col>1</xdr:col>
      <xdr:colOff>1926603</xdr:colOff>
      <xdr:row>131</xdr:row>
      <xdr:rowOff>1738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1" y="127298423"/>
          <a:ext cx="1785632" cy="1176514"/>
        </a:xfrm>
        <a:prstGeom prst="rect">
          <a:avLst/>
        </a:prstGeom>
      </xdr:spPr>
    </xdr:pic>
    <xdr:clientData/>
  </xdr:twoCellAnchor>
  <xdr:twoCellAnchor>
    <xdr:from>
      <xdr:col>1</xdr:col>
      <xdr:colOff>198121</xdr:colOff>
      <xdr:row>131</xdr:row>
      <xdr:rowOff>94224</xdr:rowOff>
    </xdr:from>
    <xdr:to>
      <xdr:col>1</xdr:col>
      <xdr:colOff>1921534</xdr:colOff>
      <xdr:row>131</xdr:row>
      <xdr:rowOff>1241896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1" y="128567424"/>
          <a:ext cx="1727223" cy="1151482"/>
        </a:xfrm>
        <a:prstGeom prst="rect">
          <a:avLst/>
        </a:prstGeom>
      </xdr:spPr>
    </xdr:pic>
    <xdr:clientData/>
  </xdr:twoCellAnchor>
  <xdr:twoCellAnchor>
    <xdr:from>
      <xdr:col>1</xdr:col>
      <xdr:colOff>137161</xdr:colOff>
      <xdr:row>132</xdr:row>
      <xdr:rowOff>60842</xdr:rowOff>
    </xdr:from>
    <xdr:to>
      <xdr:col>1</xdr:col>
      <xdr:colOff>1851506</xdr:colOff>
      <xdr:row>132</xdr:row>
      <xdr:rowOff>1241891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1" y="129791342"/>
          <a:ext cx="1710535" cy="1184859"/>
        </a:xfrm>
        <a:prstGeom prst="rect">
          <a:avLst/>
        </a:prstGeom>
      </xdr:spPr>
    </xdr:pic>
    <xdr:clientData/>
  </xdr:twoCellAnchor>
  <xdr:twoCellAnchor>
    <xdr:from>
      <xdr:col>1</xdr:col>
      <xdr:colOff>200660</xdr:colOff>
      <xdr:row>16</xdr:row>
      <xdr:rowOff>19685</xdr:rowOff>
    </xdr:from>
    <xdr:to>
      <xdr:col>1</xdr:col>
      <xdr:colOff>1825625</xdr:colOff>
      <xdr:row>16</xdr:row>
      <xdr:rowOff>1257264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8660" y="12910185"/>
          <a:ext cx="1624965" cy="1237579"/>
        </a:xfrm>
        <a:prstGeom prst="rect">
          <a:avLst/>
        </a:prstGeom>
      </xdr:spPr>
    </xdr:pic>
    <xdr:clientData/>
  </xdr:twoCellAnchor>
  <xdr:twoCellAnchor>
    <xdr:from>
      <xdr:col>1</xdr:col>
      <xdr:colOff>154943</xdr:colOff>
      <xdr:row>17</xdr:row>
      <xdr:rowOff>9526</xdr:rowOff>
    </xdr:from>
    <xdr:to>
      <xdr:col>1</xdr:col>
      <xdr:colOff>1750061</xdr:colOff>
      <xdr:row>17</xdr:row>
      <xdr:rowOff>1193679</xdr:rowOff>
    </xdr:to>
    <xdr:pic>
      <xdr:nvPicPr>
        <xdr:cNvPr id="116" name="Grafik 115" descr="Ein Bild, das Stecker Stöpsel Wasserhahn, Ohrenstöpsel enthält.&#10;&#10;Automatisch generierte Beschreibun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2943" y="14170026"/>
          <a:ext cx="1595118" cy="1184153"/>
        </a:xfrm>
        <a:prstGeom prst="rect">
          <a:avLst/>
        </a:prstGeom>
      </xdr:spPr>
    </xdr:pic>
    <xdr:clientData/>
  </xdr:twoCellAnchor>
  <xdr:twoCellAnchor>
    <xdr:from>
      <xdr:col>1</xdr:col>
      <xdr:colOff>35859</xdr:colOff>
      <xdr:row>23</xdr:row>
      <xdr:rowOff>168430</xdr:rowOff>
    </xdr:from>
    <xdr:to>
      <xdr:col>1</xdr:col>
      <xdr:colOff>2003164</xdr:colOff>
      <xdr:row>23</xdr:row>
      <xdr:rowOff>1051429</xdr:rowOff>
    </xdr:to>
    <xdr:pic>
      <xdr:nvPicPr>
        <xdr:cNvPr id="126" name="Grafik 125" descr="Ein Bild, das Kopfhörer, Ohrenschützer enthält.&#10;&#10;Automatisch generierte Beschreibu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812" y="20796218"/>
          <a:ext cx="1990165" cy="879189"/>
        </a:xfrm>
        <a:prstGeom prst="rect">
          <a:avLst/>
        </a:prstGeom>
      </xdr:spPr>
    </xdr:pic>
    <xdr:clientData/>
  </xdr:twoCellAnchor>
  <xdr:twoCellAnchor>
    <xdr:from>
      <xdr:col>1</xdr:col>
      <xdr:colOff>1642743</xdr:colOff>
      <xdr:row>8</xdr:row>
      <xdr:rowOff>1062142</xdr:rowOff>
    </xdr:from>
    <xdr:to>
      <xdr:col>1</xdr:col>
      <xdr:colOff>1908592</xdr:colOff>
      <xdr:row>8</xdr:row>
      <xdr:rowOff>1252191</xdr:rowOff>
    </xdr:to>
    <xdr:sp macro="" textlink="">
      <xdr:nvSpPr>
        <xdr:cNvPr id="148" name="Rechteck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/>
      </xdr:nvSpPr>
      <xdr:spPr>
        <a:xfrm rot="19989857">
          <a:off x="2165257" y="385977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1571201</xdr:colOff>
      <xdr:row>10</xdr:row>
      <xdr:rowOff>1118923</xdr:rowOff>
    </xdr:from>
    <xdr:to>
      <xdr:col>1</xdr:col>
      <xdr:colOff>1837050</xdr:colOff>
      <xdr:row>11</xdr:row>
      <xdr:rowOff>49555</xdr:rowOff>
    </xdr:to>
    <xdr:sp macro="" textlink="">
      <xdr:nvSpPr>
        <xdr:cNvPr id="150" name="Rechteck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/>
      </xdr:nvSpPr>
      <xdr:spPr>
        <a:xfrm rot="19989857">
          <a:off x="2100368" y="6389423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1119908</xdr:colOff>
      <xdr:row>69</xdr:row>
      <xdr:rowOff>127000</xdr:rowOff>
    </xdr:from>
    <xdr:to>
      <xdr:col>1</xdr:col>
      <xdr:colOff>2001173</xdr:colOff>
      <xdr:row>69</xdr:row>
      <xdr:rowOff>925543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0999" y="77343000"/>
          <a:ext cx="877455" cy="796638"/>
        </a:xfrm>
        <a:prstGeom prst="rect">
          <a:avLst/>
        </a:prstGeom>
      </xdr:spPr>
    </xdr:pic>
    <xdr:clientData/>
  </xdr:twoCellAnchor>
  <xdr:twoCellAnchor>
    <xdr:from>
      <xdr:col>1</xdr:col>
      <xdr:colOff>35859</xdr:colOff>
      <xdr:row>22</xdr:row>
      <xdr:rowOff>168430</xdr:rowOff>
    </xdr:from>
    <xdr:to>
      <xdr:col>1</xdr:col>
      <xdr:colOff>2035549</xdr:colOff>
      <xdr:row>22</xdr:row>
      <xdr:rowOff>1051429</xdr:rowOff>
    </xdr:to>
    <xdr:pic>
      <xdr:nvPicPr>
        <xdr:cNvPr id="151" name="Grafik 150" descr="Ein Bild, das Kopfhörer, Ohrenschützer enthält.&#10;&#10;Automatisch generierte Beschreibu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950" y="20753975"/>
          <a:ext cx="1999690" cy="879189"/>
        </a:xfrm>
        <a:prstGeom prst="rect">
          <a:avLst/>
        </a:prstGeom>
      </xdr:spPr>
    </xdr:pic>
    <xdr:clientData/>
  </xdr:twoCellAnchor>
  <xdr:twoCellAnchor>
    <xdr:from>
      <xdr:col>1</xdr:col>
      <xdr:colOff>263237</xdr:colOff>
      <xdr:row>9</xdr:row>
      <xdr:rowOff>83127</xdr:rowOff>
    </xdr:from>
    <xdr:to>
      <xdr:col>1</xdr:col>
      <xdr:colOff>2022764</xdr:colOff>
      <xdr:row>9</xdr:row>
      <xdr:rowOff>1249433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D9075DE9-5361-AEE5-6E9F-0A440FF7F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775855" y="4100945"/>
          <a:ext cx="1759527" cy="1168211"/>
        </a:xfrm>
        <a:prstGeom prst="rect">
          <a:avLst/>
        </a:prstGeom>
      </xdr:spPr>
    </xdr:pic>
    <xdr:clientData/>
  </xdr:twoCellAnchor>
  <xdr:twoCellAnchor>
    <xdr:from>
      <xdr:col>1</xdr:col>
      <xdr:colOff>387927</xdr:colOff>
      <xdr:row>11</xdr:row>
      <xdr:rowOff>140715</xdr:rowOff>
    </xdr:from>
    <xdr:to>
      <xdr:col>1</xdr:col>
      <xdr:colOff>1650596</xdr:colOff>
      <xdr:row>11</xdr:row>
      <xdr:rowOff>1238654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42CF780C-DC00-2DE8-4912-485F8465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00545" y="6680060"/>
          <a:ext cx="1260764" cy="1101749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12</xdr:row>
      <xdr:rowOff>130628</xdr:rowOff>
    </xdr:from>
    <xdr:to>
      <xdr:col>1</xdr:col>
      <xdr:colOff>1711550</xdr:colOff>
      <xdr:row>12</xdr:row>
      <xdr:rowOff>1173752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5FE1A62-B484-FB24-A022-86C10D23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49086" y="7979228"/>
          <a:ext cx="1384978" cy="1045029"/>
        </a:xfrm>
        <a:prstGeom prst="rect">
          <a:avLst/>
        </a:prstGeom>
      </xdr:spPr>
    </xdr:pic>
    <xdr:clientData/>
  </xdr:twoCellAnchor>
  <xdr:twoCellAnchor>
    <xdr:from>
      <xdr:col>1</xdr:col>
      <xdr:colOff>293914</xdr:colOff>
      <xdr:row>13</xdr:row>
      <xdr:rowOff>87086</xdr:rowOff>
    </xdr:from>
    <xdr:to>
      <xdr:col>1</xdr:col>
      <xdr:colOff>1721848</xdr:colOff>
      <xdr:row>14</xdr:row>
      <xdr:rowOff>11520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781BAD8B-F2F1-51D2-2D0E-F2DDD893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16428" y="9198429"/>
          <a:ext cx="1426029" cy="1185272"/>
        </a:xfrm>
        <a:prstGeom prst="rect">
          <a:avLst/>
        </a:prstGeom>
      </xdr:spPr>
    </xdr:pic>
    <xdr:clientData/>
  </xdr:twoCellAnchor>
  <xdr:twoCellAnchor>
    <xdr:from>
      <xdr:col>1</xdr:col>
      <xdr:colOff>220979</xdr:colOff>
      <xdr:row>14</xdr:row>
      <xdr:rowOff>10886</xdr:rowOff>
    </xdr:from>
    <xdr:to>
      <xdr:col>1</xdr:col>
      <xdr:colOff>1887038</xdr:colOff>
      <xdr:row>14</xdr:row>
      <xdr:rowOff>1255797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5D91C62F-81E5-17AA-0920-F9C2D9E46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743493" y="10384972"/>
          <a:ext cx="1662249" cy="1244911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15</xdr:row>
      <xdr:rowOff>87085</xdr:rowOff>
    </xdr:from>
    <xdr:to>
      <xdr:col>1</xdr:col>
      <xdr:colOff>1783352</xdr:colOff>
      <xdr:row>16</xdr:row>
      <xdr:rowOff>45448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9464C59E-214F-961A-4836-7AA1ADBC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31371" y="11723914"/>
          <a:ext cx="1676400" cy="1219200"/>
        </a:xfrm>
        <a:prstGeom prst="rect">
          <a:avLst/>
        </a:prstGeom>
      </xdr:spPr>
    </xdr:pic>
    <xdr:clientData/>
  </xdr:twoCellAnchor>
  <xdr:twoCellAnchor>
    <xdr:from>
      <xdr:col>1</xdr:col>
      <xdr:colOff>416921</xdr:colOff>
      <xdr:row>18</xdr:row>
      <xdr:rowOff>326571</xdr:rowOff>
    </xdr:from>
    <xdr:to>
      <xdr:col>1</xdr:col>
      <xdr:colOff>1676400</xdr:colOff>
      <xdr:row>18</xdr:row>
      <xdr:rowOff>1161466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7E98B3EB-E89A-B03D-1687-62D913DB0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39435" y="15751628"/>
          <a:ext cx="1259479" cy="831085"/>
        </a:xfrm>
        <a:prstGeom prst="rect">
          <a:avLst/>
        </a:prstGeom>
      </xdr:spPr>
    </xdr:pic>
    <xdr:clientData/>
  </xdr:twoCellAnchor>
  <xdr:twoCellAnchor>
    <xdr:from>
      <xdr:col>1</xdr:col>
      <xdr:colOff>555171</xdr:colOff>
      <xdr:row>20</xdr:row>
      <xdr:rowOff>359228</xdr:rowOff>
    </xdr:from>
    <xdr:to>
      <xdr:col>1</xdr:col>
      <xdr:colOff>1417048</xdr:colOff>
      <xdr:row>20</xdr:row>
      <xdr:rowOff>1064405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812D546F-62DB-DFA7-D141-C081B35C0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077685" y="18309771"/>
          <a:ext cx="859972" cy="705177"/>
        </a:xfrm>
        <a:prstGeom prst="rect">
          <a:avLst/>
        </a:prstGeom>
      </xdr:spPr>
    </xdr:pic>
    <xdr:clientData/>
  </xdr:twoCellAnchor>
  <xdr:twoCellAnchor>
    <xdr:from>
      <xdr:col>1</xdr:col>
      <xdr:colOff>402772</xdr:colOff>
      <xdr:row>19</xdr:row>
      <xdr:rowOff>152400</xdr:rowOff>
    </xdr:from>
    <xdr:to>
      <xdr:col>1</xdr:col>
      <xdr:colOff>1584174</xdr:colOff>
      <xdr:row>19</xdr:row>
      <xdr:rowOff>1170876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439D5290-80D3-456A-744B-3B33C7D52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286" y="16840200"/>
          <a:ext cx="1185212" cy="1020381"/>
        </a:xfrm>
        <a:prstGeom prst="rect">
          <a:avLst/>
        </a:prstGeom>
      </xdr:spPr>
    </xdr:pic>
    <xdr:clientData/>
  </xdr:twoCellAnchor>
  <xdr:twoCellAnchor>
    <xdr:from>
      <xdr:col>1</xdr:col>
      <xdr:colOff>1599199</xdr:colOff>
      <xdr:row>9</xdr:row>
      <xdr:rowOff>1007715</xdr:rowOff>
    </xdr:from>
    <xdr:to>
      <xdr:col>1</xdr:col>
      <xdr:colOff>1865048</xdr:colOff>
      <xdr:row>9</xdr:row>
      <xdr:rowOff>1197764</xdr:rowOff>
    </xdr:to>
    <xdr:sp macro="" textlink="">
      <xdr:nvSpPr>
        <xdr:cNvPr id="122" name="Rechteck 121">
          <a:extLst>
            <a:ext uri="{FF2B5EF4-FFF2-40B4-BE49-F238E27FC236}">
              <a16:creationId xmlns:a16="http://schemas.microsoft.com/office/drawing/2014/main" id="{7EF85D7A-60CD-4CAA-A124-C84DB4B1DE79}"/>
            </a:ext>
          </a:extLst>
        </xdr:cNvPr>
        <xdr:cNvSpPr/>
      </xdr:nvSpPr>
      <xdr:spPr>
        <a:xfrm rot="19989857">
          <a:off x="2121713" y="5068086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76201</xdr:colOff>
      <xdr:row>21</xdr:row>
      <xdr:rowOff>32657</xdr:rowOff>
    </xdr:from>
    <xdr:to>
      <xdr:col>1</xdr:col>
      <xdr:colOff>1993408</xdr:colOff>
      <xdr:row>22</xdr:row>
      <xdr:rowOff>17961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30BB4375-407D-7F22-86D3-03632DCD7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19420114"/>
          <a:ext cx="1915302" cy="1251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63499</xdr:colOff>
      <xdr:row>38</xdr:row>
      <xdr:rowOff>140591</xdr:rowOff>
    </xdr:from>
    <xdr:to>
      <xdr:col>1</xdr:col>
      <xdr:colOff>2013856</xdr:colOff>
      <xdr:row>38</xdr:row>
      <xdr:rowOff>1154119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2" y="42467877"/>
          <a:ext cx="1950357" cy="1013528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</xdr:row>
      <xdr:rowOff>38100</xdr:rowOff>
    </xdr:from>
    <xdr:to>
      <xdr:col>2</xdr:col>
      <xdr:colOff>513261</xdr:colOff>
      <xdr:row>3</xdr:row>
      <xdr:rowOff>287381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064" y="778329"/>
          <a:ext cx="2337707" cy="1573528"/>
        </a:xfrm>
        <a:prstGeom prst="rect">
          <a:avLst/>
        </a:prstGeom>
      </xdr:spPr>
    </xdr:pic>
    <xdr:clientData/>
  </xdr:twoCellAnchor>
  <xdr:twoCellAnchor>
    <xdr:from>
      <xdr:col>1</xdr:col>
      <xdr:colOff>158576</xdr:colOff>
      <xdr:row>13</xdr:row>
      <xdr:rowOff>53358</xdr:rowOff>
    </xdr:from>
    <xdr:to>
      <xdr:col>1</xdr:col>
      <xdr:colOff>1853565</xdr:colOff>
      <xdr:row>14</xdr:row>
      <xdr:rowOff>96382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576" y="11594483"/>
          <a:ext cx="1694989" cy="1313024"/>
        </a:xfrm>
        <a:prstGeom prst="rect">
          <a:avLst/>
        </a:prstGeom>
      </xdr:spPr>
    </xdr:pic>
    <xdr:clientData/>
  </xdr:twoCellAnchor>
  <xdr:twoCellAnchor>
    <xdr:from>
      <xdr:col>1</xdr:col>
      <xdr:colOff>48560</xdr:colOff>
      <xdr:row>30</xdr:row>
      <xdr:rowOff>1173688</xdr:rowOff>
    </xdr:from>
    <xdr:to>
      <xdr:col>1</xdr:col>
      <xdr:colOff>1952991</xdr:colOff>
      <xdr:row>32</xdr:row>
      <xdr:rowOff>39925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24" y="15107402"/>
          <a:ext cx="1902526" cy="1397166"/>
        </a:xfrm>
        <a:prstGeom prst="rect">
          <a:avLst/>
        </a:prstGeom>
      </xdr:spPr>
    </xdr:pic>
    <xdr:clientData/>
  </xdr:twoCellAnchor>
  <xdr:twoCellAnchor>
    <xdr:from>
      <xdr:col>1</xdr:col>
      <xdr:colOff>37110</xdr:colOff>
      <xdr:row>13</xdr:row>
      <xdr:rowOff>1258588</xdr:rowOff>
    </xdr:from>
    <xdr:to>
      <xdr:col>1</xdr:col>
      <xdr:colOff>1888325</xdr:colOff>
      <xdr:row>15</xdr:row>
      <xdr:rowOff>126728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28" y="6370915"/>
          <a:ext cx="1902526" cy="1387763"/>
        </a:xfrm>
        <a:prstGeom prst="rect">
          <a:avLst/>
        </a:prstGeom>
      </xdr:spPr>
    </xdr:pic>
    <xdr:clientData/>
  </xdr:twoCellAnchor>
  <xdr:twoCellAnchor>
    <xdr:from>
      <xdr:col>1</xdr:col>
      <xdr:colOff>48560</xdr:colOff>
      <xdr:row>31</xdr:row>
      <xdr:rowOff>1178572</xdr:rowOff>
    </xdr:from>
    <xdr:to>
      <xdr:col>1</xdr:col>
      <xdr:colOff>1952991</xdr:colOff>
      <xdr:row>33</xdr:row>
      <xdr:rowOff>46713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24" y="16377751"/>
          <a:ext cx="1902526" cy="1397164"/>
        </a:xfrm>
        <a:prstGeom prst="rect">
          <a:avLst/>
        </a:prstGeom>
      </xdr:spPr>
    </xdr:pic>
    <xdr:clientData/>
  </xdr:twoCellAnchor>
  <xdr:twoCellAnchor>
    <xdr:from>
      <xdr:col>1</xdr:col>
      <xdr:colOff>37110</xdr:colOff>
      <xdr:row>15</xdr:row>
      <xdr:rowOff>12321</xdr:rowOff>
    </xdr:from>
    <xdr:to>
      <xdr:col>1</xdr:col>
      <xdr:colOff>1888325</xdr:colOff>
      <xdr:row>16</xdr:row>
      <xdr:rowOff>135510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28" y="7646176"/>
          <a:ext cx="1902526" cy="1387763"/>
        </a:xfrm>
        <a:prstGeom prst="rect">
          <a:avLst/>
        </a:prstGeom>
      </xdr:spPr>
    </xdr:pic>
    <xdr:clientData/>
  </xdr:twoCellAnchor>
  <xdr:twoCellAnchor>
    <xdr:from>
      <xdr:col>1</xdr:col>
      <xdr:colOff>45839</xdr:colOff>
      <xdr:row>32</xdr:row>
      <xdr:rowOff>1183457</xdr:rowOff>
    </xdr:from>
    <xdr:to>
      <xdr:col>1</xdr:col>
      <xdr:colOff>1955713</xdr:colOff>
      <xdr:row>34</xdr:row>
      <xdr:rowOff>53503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303" y="17648100"/>
          <a:ext cx="1907969" cy="1397164"/>
        </a:xfrm>
        <a:prstGeom prst="rect">
          <a:avLst/>
        </a:prstGeom>
      </xdr:spPr>
    </xdr:pic>
    <xdr:clientData/>
  </xdr:twoCellAnchor>
  <xdr:twoCellAnchor>
    <xdr:from>
      <xdr:col>1</xdr:col>
      <xdr:colOff>34389</xdr:colOff>
      <xdr:row>16</xdr:row>
      <xdr:rowOff>26819</xdr:rowOff>
    </xdr:from>
    <xdr:to>
      <xdr:col>1</xdr:col>
      <xdr:colOff>1892952</xdr:colOff>
      <xdr:row>17</xdr:row>
      <xdr:rowOff>153819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007" y="8921437"/>
          <a:ext cx="1907969" cy="1387763"/>
        </a:xfrm>
        <a:prstGeom prst="rect">
          <a:avLst/>
        </a:prstGeom>
      </xdr:spPr>
    </xdr:pic>
    <xdr:clientData/>
  </xdr:twoCellAnchor>
  <xdr:twoCellAnchor>
    <xdr:from>
      <xdr:col>1</xdr:col>
      <xdr:colOff>32776</xdr:colOff>
      <xdr:row>33</xdr:row>
      <xdr:rowOff>1188341</xdr:rowOff>
    </xdr:from>
    <xdr:to>
      <xdr:col>1</xdr:col>
      <xdr:colOff>1963060</xdr:colOff>
      <xdr:row>35</xdr:row>
      <xdr:rowOff>58386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240" y="18918448"/>
          <a:ext cx="1926474" cy="1397164"/>
        </a:xfrm>
        <a:prstGeom prst="rect">
          <a:avLst/>
        </a:prstGeom>
      </xdr:spPr>
    </xdr:pic>
    <xdr:clientData/>
  </xdr:twoCellAnchor>
  <xdr:twoCellAnchor>
    <xdr:from>
      <xdr:col>1</xdr:col>
      <xdr:colOff>28946</xdr:colOff>
      <xdr:row>17</xdr:row>
      <xdr:rowOff>41316</xdr:rowOff>
    </xdr:from>
    <xdr:to>
      <xdr:col>1</xdr:col>
      <xdr:colOff>1898394</xdr:colOff>
      <xdr:row>18</xdr:row>
      <xdr:rowOff>172124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564" y="10196698"/>
          <a:ext cx="1918854" cy="1387763"/>
        </a:xfrm>
        <a:prstGeom prst="rect">
          <a:avLst/>
        </a:prstGeom>
      </xdr:spPr>
    </xdr:pic>
    <xdr:clientData/>
  </xdr:twoCellAnchor>
  <xdr:twoCellAnchor>
    <xdr:from>
      <xdr:col>1</xdr:col>
      <xdr:colOff>37428</xdr:colOff>
      <xdr:row>34</xdr:row>
      <xdr:rowOff>1193226</xdr:rowOff>
    </xdr:from>
    <xdr:to>
      <xdr:col>1</xdr:col>
      <xdr:colOff>1958409</xdr:colOff>
      <xdr:row>36</xdr:row>
      <xdr:rowOff>63000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892" y="20188797"/>
          <a:ext cx="1924791" cy="1402608"/>
        </a:xfrm>
        <a:prstGeom prst="rect">
          <a:avLst/>
        </a:prstGeom>
      </xdr:spPr>
    </xdr:pic>
    <xdr:clientData/>
  </xdr:twoCellAnchor>
  <xdr:twoCellAnchor>
    <xdr:from>
      <xdr:col>1</xdr:col>
      <xdr:colOff>53191</xdr:colOff>
      <xdr:row>18</xdr:row>
      <xdr:rowOff>149678</xdr:rowOff>
    </xdr:from>
    <xdr:to>
      <xdr:col>1</xdr:col>
      <xdr:colOff>1926672</xdr:colOff>
      <xdr:row>19</xdr:row>
      <xdr:rowOff>83549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6655" y="10980964"/>
          <a:ext cx="1877291" cy="1197429"/>
        </a:xfrm>
        <a:prstGeom prst="rect">
          <a:avLst/>
        </a:prstGeom>
      </xdr:spPr>
    </xdr:pic>
    <xdr:clientData/>
  </xdr:twoCellAnchor>
  <xdr:twoCellAnchor>
    <xdr:from>
      <xdr:col>1</xdr:col>
      <xdr:colOff>83939</xdr:colOff>
      <xdr:row>35</xdr:row>
      <xdr:rowOff>1162731</xdr:rowOff>
    </xdr:from>
    <xdr:to>
      <xdr:col>2</xdr:col>
      <xdr:colOff>12612</xdr:colOff>
      <xdr:row>37</xdr:row>
      <xdr:rowOff>27064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403" y="21423767"/>
          <a:ext cx="1913411" cy="1397165"/>
        </a:xfrm>
        <a:prstGeom prst="rect">
          <a:avLst/>
        </a:prstGeom>
      </xdr:spPr>
    </xdr:pic>
    <xdr:clientData/>
  </xdr:twoCellAnchor>
  <xdr:twoCellAnchor>
    <xdr:from>
      <xdr:col>1</xdr:col>
      <xdr:colOff>18060</xdr:colOff>
      <xdr:row>19</xdr:row>
      <xdr:rowOff>108857</xdr:rowOff>
    </xdr:from>
    <xdr:to>
      <xdr:col>1</xdr:col>
      <xdr:colOff>1887780</xdr:colOff>
      <xdr:row>19</xdr:row>
      <xdr:rowOff>1125583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524" y="12205607"/>
          <a:ext cx="1865910" cy="1020536"/>
        </a:xfrm>
        <a:prstGeom prst="rect">
          <a:avLst/>
        </a:prstGeom>
      </xdr:spPr>
    </xdr:pic>
    <xdr:clientData/>
  </xdr:twoCellAnchor>
  <xdr:twoCellAnchor>
    <xdr:from>
      <xdr:col>1</xdr:col>
      <xdr:colOff>153460</xdr:colOff>
      <xdr:row>36</xdr:row>
      <xdr:rowOff>1126797</xdr:rowOff>
    </xdr:from>
    <xdr:to>
      <xdr:col>2</xdr:col>
      <xdr:colOff>77259</xdr:colOff>
      <xdr:row>37</xdr:row>
      <xdr:rowOff>1256518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924" y="22653297"/>
          <a:ext cx="1910442" cy="1395185"/>
        </a:xfrm>
        <a:prstGeom prst="rect">
          <a:avLst/>
        </a:prstGeom>
      </xdr:spPr>
    </xdr:pic>
    <xdr:clientData/>
  </xdr:twoCellAnchor>
  <xdr:twoCellAnchor>
    <xdr:from>
      <xdr:col>1</xdr:col>
      <xdr:colOff>207794</xdr:colOff>
      <xdr:row>12</xdr:row>
      <xdr:rowOff>22679</xdr:rowOff>
    </xdr:from>
    <xdr:to>
      <xdr:col>1</xdr:col>
      <xdr:colOff>1875608</xdr:colOff>
      <xdr:row>13</xdr:row>
      <xdr:rowOff>38453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937" y="11516179"/>
          <a:ext cx="1667814" cy="1276703"/>
        </a:xfrm>
        <a:prstGeom prst="rect">
          <a:avLst/>
        </a:prstGeom>
      </xdr:spPr>
    </xdr:pic>
    <xdr:clientData/>
  </xdr:twoCellAnchor>
  <xdr:twoCellAnchor>
    <xdr:from>
      <xdr:col>1</xdr:col>
      <xdr:colOff>52147</xdr:colOff>
      <xdr:row>30</xdr:row>
      <xdr:rowOff>27214</xdr:rowOff>
    </xdr:from>
    <xdr:to>
      <xdr:col>1</xdr:col>
      <xdr:colOff>1949404</xdr:colOff>
      <xdr:row>31</xdr:row>
      <xdr:rowOff>135833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11" y="13960928"/>
          <a:ext cx="1895352" cy="1370275"/>
        </a:xfrm>
        <a:prstGeom prst="rect">
          <a:avLst/>
        </a:prstGeom>
      </xdr:spPr>
    </xdr:pic>
    <xdr:clientData/>
  </xdr:twoCellAnchor>
  <xdr:twoCellAnchor>
    <xdr:from>
      <xdr:col>1</xdr:col>
      <xdr:colOff>1741714</xdr:colOff>
      <xdr:row>30</xdr:row>
      <xdr:rowOff>1020535</xdr:rowOff>
    </xdr:from>
    <xdr:to>
      <xdr:col>1</xdr:col>
      <xdr:colOff>2007563</xdr:colOff>
      <xdr:row>30</xdr:row>
      <xdr:rowOff>1210584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 rot="19989857">
          <a:off x="2258785" y="14369142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1749452</xdr:colOff>
      <xdr:row>31</xdr:row>
      <xdr:rowOff>1024010</xdr:rowOff>
    </xdr:from>
    <xdr:to>
      <xdr:col>1</xdr:col>
      <xdr:colOff>2013396</xdr:colOff>
      <xdr:row>31</xdr:row>
      <xdr:rowOff>1214059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19989857">
          <a:off x="2266523" y="15638081"/>
          <a:ext cx="26394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1763059</xdr:colOff>
      <xdr:row>32</xdr:row>
      <xdr:rowOff>1008497</xdr:rowOff>
    </xdr:from>
    <xdr:to>
      <xdr:col>1</xdr:col>
      <xdr:colOff>2023193</xdr:colOff>
      <xdr:row>32</xdr:row>
      <xdr:rowOff>1198546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 rot="19989857">
          <a:off x="2280130" y="1688803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1751357</xdr:colOff>
      <xdr:row>33</xdr:row>
      <xdr:rowOff>985092</xdr:rowOff>
    </xdr:from>
    <xdr:to>
      <xdr:col>1</xdr:col>
      <xdr:colOff>2011491</xdr:colOff>
      <xdr:row>33</xdr:row>
      <xdr:rowOff>1175141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 rot="19989857">
          <a:off x="2268428" y="18130092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1751358</xdr:colOff>
      <xdr:row>34</xdr:row>
      <xdr:rowOff>1010401</xdr:rowOff>
    </xdr:from>
    <xdr:to>
      <xdr:col>1</xdr:col>
      <xdr:colOff>2007682</xdr:colOff>
      <xdr:row>34</xdr:row>
      <xdr:rowOff>1200450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 rot="19989857">
          <a:off x="2268429" y="19420865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1737751</xdr:colOff>
      <xdr:row>35</xdr:row>
      <xdr:rowOff>992983</xdr:rowOff>
    </xdr:from>
    <xdr:to>
      <xdr:col>1</xdr:col>
      <xdr:colOff>1986455</xdr:colOff>
      <xdr:row>35</xdr:row>
      <xdr:rowOff>1183032</xdr:rowOff>
    </xdr:to>
    <xdr:sp macro="" textlink="">
      <xdr:nvSpPr>
        <xdr:cNvPr id="25" name="Rechtec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 rot="19989857">
          <a:off x="2254822" y="20668912"/>
          <a:ext cx="24870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1747549</xdr:colOff>
      <xdr:row>36</xdr:row>
      <xdr:rowOff>1006590</xdr:rowOff>
    </xdr:from>
    <xdr:to>
      <xdr:col>1</xdr:col>
      <xdr:colOff>2007683</xdr:colOff>
      <xdr:row>36</xdr:row>
      <xdr:rowOff>1196639</xdr:rowOff>
    </xdr:to>
    <xdr:sp macro="" textlink="">
      <xdr:nvSpPr>
        <xdr:cNvPr id="26" name="Rechteck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 rot="19989857">
          <a:off x="2264620" y="2194798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1732035</xdr:colOff>
      <xdr:row>37</xdr:row>
      <xdr:rowOff>996794</xdr:rowOff>
    </xdr:from>
    <xdr:to>
      <xdr:col>1</xdr:col>
      <xdr:colOff>1988359</xdr:colOff>
      <xdr:row>37</xdr:row>
      <xdr:rowOff>1186843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 rot="19989857">
          <a:off x="2249106" y="23203651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1735845</xdr:colOff>
      <xdr:row>38</xdr:row>
      <xdr:rowOff>985092</xdr:rowOff>
    </xdr:from>
    <xdr:to>
      <xdr:col>1</xdr:col>
      <xdr:colOff>1988359</xdr:colOff>
      <xdr:row>38</xdr:row>
      <xdr:rowOff>1175141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 rot="19989857">
          <a:off x="2252916" y="25722878"/>
          <a:ext cx="25251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 editAs="oneCell">
    <xdr:from>
      <xdr:col>1</xdr:col>
      <xdr:colOff>145899</xdr:colOff>
      <xdr:row>11</xdr:row>
      <xdr:rowOff>83855</xdr:rowOff>
    </xdr:from>
    <xdr:to>
      <xdr:col>1</xdr:col>
      <xdr:colOff>1035760</xdr:colOff>
      <xdr:row>11</xdr:row>
      <xdr:rowOff>1219333</xdr:rowOff>
    </xdr:to>
    <xdr:pic>
      <xdr:nvPicPr>
        <xdr:cNvPr id="31" name="Grafik 30" descr="Ein Bild, das Design enthält.&#10;&#10;Automatisch generierte Beschreibu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54182" y="10435936"/>
          <a:ext cx="1135478" cy="88986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152403</xdr:colOff>
      <xdr:row>5</xdr:row>
      <xdr:rowOff>196131</xdr:rowOff>
    </xdr:from>
    <xdr:to>
      <xdr:col>1</xdr:col>
      <xdr:colOff>1841595</xdr:colOff>
      <xdr:row>5</xdr:row>
      <xdr:rowOff>1233145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8546" y="2863131"/>
          <a:ext cx="1689192" cy="1037014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279403</xdr:colOff>
      <xdr:row>6</xdr:row>
      <xdr:rowOff>176678</xdr:rowOff>
    </xdr:from>
    <xdr:to>
      <xdr:col>1</xdr:col>
      <xdr:colOff>1864882</xdr:colOff>
      <xdr:row>6</xdr:row>
      <xdr:rowOff>1222666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5546" y="4104607"/>
          <a:ext cx="1585479" cy="1045988"/>
        </a:xfrm>
        <a:prstGeom prst="rect">
          <a:avLst/>
        </a:prstGeom>
      </xdr:spPr>
    </xdr:pic>
    <xdr:clientData/>
  </xdr:twoCellAnchor>
  <xdr:twoCellAnchor editAs="oneCell">
    <xdr:from>
      <xdr:col>1</xdr:col>
      <xdr:colOff>183032</xdr:colOff>
      <xdr:row>7</xdr:row>
      <xdr:rowOff>131996</xdr:rowOff>
    </xdr:from>
    <xdr:to>
      <xdr:col>1</xdr:col>
      <xdr:colOff>1851481</xdr:colOff>
      <xdr:row>7</xdr:row>
      <xdr:rowOff>1230670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9175" y="5320853"/>
          <a:ext cx="1668449" cy="1098674"/>
        </a:xfrm>
        <a:prstGeom prst="rect">
          <a:avLst/>
        </a:prstGeom>
      </xdr:spPr>
    </xdr:pic>
    <xdr:clientData/>
  </xdr:twoCellAnchor>
  <xdr:twoCellAnchor editAs="oneCell">
    <xdr:from>
      <xdr:col>1</xdr:col>
      <xdr:colOff>258621</xdr:colOff>
      <xdr:row>8</xdr:row>
      <xdr:rowOff>70296</xdr:rowOff>
    </xdr:from>
    <xdr:to>
      <xdr:col>1</xdr:col>
      <xdr:colOff>1814286</xdr:colOff>
      <xdr:row>8</xdr:row>
      <xdr:rowOff>1236946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4764" y="6520082"/>
          <a:ext cx="1555665" cy="1166650"/>
        </a:xfrm>
        <a:prstGeom prst="rect">
          <a:avLst/>
        </a:prstGeom>
      </xdr:spPr>
    </xdr:pic>
    <xdr:clientData/>
  </xdr:twoCellAnchor>
  <xdr:twoCellAnchor editAs="oneCell">
    <xdr:from>
      <xdr:col>1</xdr:col>
      <xdr:colOff>243609</xdr:colOff>
      <xdr:row>10</xdr:row>
      <xdr:rowOff>122383</xdr:rowOff>
    </xdr:from>
    <xdr:to>
      <xdr:col>1</xdr:col>
      <xdr:colOff>1691409</xdr:colOff>
      <xdr:row>10</xdr:row>
      <xdr:rowOff>1257007</xdr:rowOff>
    </xdr:to>
    <xdr:pic>
      <xdr:nvPicPr>
        <xdr:cNvPr id="41" name="Grafik 40" descr="Ein Bild, das Design enthält.&#10;&#10;Automatisch generierte Beschreibu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9093201"/>
          <a:ext cx="1447800" cy="1134624"/>
        </a:xfrm>
        <a:prstGeom prst="rect">
          <a:avLst/>
        </a:prstGeom>
      </xdr:spPr>
    </xdr:pic>
    <xdr:clientData/>
  </xdr:twoCellAnchor>
  <xdr:twoCellAnchor editAs="oneCell">
    <xdr:from>
      <xdr:col>1</xdr:col>
      <xdr:colOff>1026817</xdr:colOff>
      <xdr:row>11</xdr:row>
      <xdr:rowOff>108102</xdr:rowOff>
    </xdr:from>
    <xdr:to>
      <xdr:col>1</xdr:col>
      <xdr:colOff>1916678</xdr:colOff>
      <xdr:row>11</xdr:row>
      <xdr:rowOff>1243580</xdr:rowOff>
    </xdr:to>
    <xdr:pic>
      <xdr:nvPicPr>
        <xdr:cNvPr id="42" name="Grafik 41" descr="Ein Bild, das Design enthält.&#10;&#10;Automatisch generierte Beschreibu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435100" y="10460183"/>
          <a:ext cx="1135478" cy="889861"/>
        </a:xfrm>
        <a:prstGeom prst="rect">
          <a:avLst/>
        </a:prstGeom>
      </xdr:spPr>
    </xdr:pic>
    <xdr:clientData/>
  </xdr:twoCellAnchor>
  <xdr:twoCellAnchor editAs="oneCell">
    <xdr:from>
      <xdr:col>1</xdr:col>
      <xdr:colOff>268845</xdr:colOff>
      <xdr:row>8</xdr:row>
      <xdr:rowOff>1235387</xdr:rowOff>
    </xdr:from>
    <xdr:to>
      <xdr:col>1</xdr:col>
      <xdr:colOff>1886858</xdr:colOff>
      <xdr:row>10</xdr:row>
      <xdr:rowOff>10538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988" y="7685173"/>
          <a:ext cx="1618013" cy="1297008"/>
        </a:xfrm>
        <a:prstGeom prst="rect">
          <a:avLst/>
        </a:prstGeom>
      </xdr:spPr>
    </xdr:pic>
    <xdr:clientData/>
  </xdr:twoCellAnchor>
  <xdr:oneCellAnchor>
    <xdr:from>
      <xdr:col>1</xdr:col>
      <xdr:colOff>145899</xdr:colOff>
      <xdr:row>29</xdr:row>
      <xdr:rowOff>83855</xdr:rowOff>
    </xdr:from>
    <xdr:ext cx="889861" cy="1135478"/>
    <xdr:pic>
      <xdr:nvPicPr>
        <xdr:cNvPr id="43" name="Grafik 42" descr="Ein Bild, das Design enthält.&#10;&#10;Automatisch generierte Beschreibu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54182" y="10435936"/>
          <a:ext cx="1135478" cy="889861"/>
        </a:xfrm>
        <a:prstGeom prst="rect">
          <a:avLst/>
        </a:prstGeom>
      </xdr:spPr>
    </xdr:pic>
    <xdr:clientData/>
  </xdr:oneCellAnchor>
  <xdr:oneCellAnchor>
    <xdr:from>
      <xdr:col>1</xdr:col>
      <xdr:colOff>215900</xdr:colOff>
      <xdr:row>23</xdr:row>
      <xdr:rowOff>173181</xdr:rowOff>
    </xdr:from>
    <xdr:ext cx="1664116" cy="1021715"/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6991" y="2851726"/>
          <a:ext cx="1664116" cy="1021715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24</xdr:row>
      <xdr:rowOff>219364</xdr:rowOff>
    </xdr:from>
    <xdr:ext cx="1561944" cy="1030557"/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991" y="4156364"/>
          <a:ext cx="1561944" cy="1030557"/>
        </a:xfrm>
        <a:prstGeom prst="rect">
          <a:avLst/>
        </a:prstGeom>
      </xdr:spPr>
    </xdr:pic>
    <xdr:clientData/>
  </xdr:oneCellAnchor>
  <xdr:oneCellAnchor>
    <xdr:from>
      <xdr:col>1</xdr:col>
      <xdr:colOff>253999</xdr:colOff>
      <xdr:row>25</xdr:row>
      <xdr:rowOff>95176</xdr:rowOff>
    </xdr:from>
    <xdr:ext cx="1643681" cy="1082460"/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5090" y="5290631"/>
          <a:ext cx="1643681" cy="1082460"/>
        </a:xfrm>
        <a:prstGeom prst="rect">
          <a:avLst/>
        </a:prstGeom>
      </xdr:spPr>
    </xdr:pic>
    <xdr:clientData/>
  </xdr:oneCellAnchor>
  <xdr:oneCellAnchor>
    <xdr:from>
      <xdr:col>1</xdr:col>
      <xdr:colOff>322117</xdr:colOff>
      <xdr:row>26</xdr:row>
      <xdr:rowOff>103909</xdr:rowOff>
    </xdr:from>
    <xdr:ext cx="1532571" cy="1149427"/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53208" y="6557818"/>
          <a:ext cx="1532571" cy="1149427"/>
        </a:xfrm>
        <a:prstGeom prst="rect">
          <a:avLst/>
        </a:prstGeom>
      </xdr:spPr>
    </xdr:pic>
    <xdr:clientData/>
  </xdr:oneCellAnchor>
  <xdr:oneCellAnchor>
    <xdr:from>
      <xdr:col>1</xdr:col>
      <xdr:colOff>431800</xdr:colOff>
      <xdr:row>27</xdr:row>
      <xdr:rowOff>236909</xdr:rowOff>
    </xdr:from>
    <xdr:ext cx="1028700" cy="794905"/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62891" y="7949273"/>
          <a:ext cx="1028700" cy="794905"/>
        </a:xfrm>
        <a:prstGeom prst="rect">
          <a:avLst/>
        </a:prstGeom>
      </xdr:spPr>
    </xdr:pic>
    <xdr:clientData/>
  </xdr:oneCellAnchor>
  <xdr:oneCellAnchor>
    <xdr:from>
      <xdr:col>1</xdr:col>
      <xdr:colOff>243609</xdr:colOff>
      <xdr:row>28</xdr:row>
      <xdr:rowOff>122383</xdr:rowOff>
    </xdr:from>
    <xdr:ext cx="1447800" cy="1134624"/>
    <xdr:pic>
      <xdr:nvPicPr>
        <xdr:cNvPr id="49" name="Grafik 48" descr="Ein Bild, das Design enthält.&#10;&#10;Automatisch generierte Beschreibu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9093201"/>
          <a:ext cx="1447800" cy="1134624"/>
        </a:xfrm>
        <a:prstGeom prst="rect">
          <a:avLst/>
        </a:prstGeom>
      </xdr:spPr>
    </xdr:pic>
    <xdr:clientData/>
  </xdr:oneCellAnchor>
  <xdr:oneCellAnchor>
    <xdr:from>
      <xdr:col>1</xdr:col>
      <xdr:colOff>1026817</xdr:colOff>
      <xdr:row>29</xdr:row>
      <xdr:rowOff>108102</xdr:rowOff>
    </xdr:from>
    <xdr:ext cx="889861" cy="1135478"/>
    <xdr:pic>
      <xdr:nvPicPr>
        <xdr:cNvPr id="50" name="Grafik 49" descr="Ein Bild, das Design enthält.&#10;&#10;Automatisch generierte Beschreibu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435100" y="10460183"/>
          <a:ext cx="1135478" cy="889861"/>
        </a:xfrm>
        <a:prstGeom prst="rect">
          <a:avLst/>
        </a:prstGeom>
      </xdr:spPr>
    </xdr:pic>
    <xdr:clientData/>
  </xdr:oneCellAnchor>
  <xdr:oneCellAnchor>
    <xdr:from>
      <xdr:col>1</xdr:col>
      <xdr:colOff>259774</xdr:colOff>
      <xdr:row>27</xdr:row>
      <xdr:rowOff>28886</xdr:rowOff>
    </xdr:from>
    <xdr:ext cx="1541318" cy="1233054"/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865" y="7741250"/>
          <a:ext cx="1541318" cy="1233054"/>
        </a:xfrm>
        <a:prstGeom prst="rect">
          <a:avLst/>
        </a:prstGeom>
      </xdr:spPr>
    </xdr:pic>
    <xdr:clientData/>
  </xdr:oneCellAnchor>
  <xdr:twoCellAnchor editAs="oneCell">
    <xdr:from>
      <xdr:col>1</xdr:col>
      <xdr:colOff>52613</xdr:colOff>
      <xdr:row>20</xdr:row>
      <xdr:rowOff>184134</xdr:rowOff>
    </xdr:from>
    <xdr:to>
      <xdr:col>1</xdr:col>
      <xdr:colOff>2002970</xdr:colOff>
      <xdr:row>20</xdr:row>
      <xdr:rowOff>1197662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756" y="41250491"/>
          <a:ext cx="1950357" cy="101352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265849</xdr:colOff>
      <xdr:row>29</xdr:row>
      <xdr:rowOff>190049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 rot="19989857">
          <a:off x="2597727" y="29683364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265849</xdr:colOff>
      <xdr:row>28</xdr:row>
      <xdr:rowOff>190049</xdr:rowOff>
    </xdr:to>
    <xdr:sp macro="" textlink="">
      <xdr:nvSpPr>
        <xdr:cNvPr id="54" name="Rechteck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 rot="19989857">
          <a:off x="2597727" y="28424909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265849</xdr:colOff>
      <xdr:row>27</xdr:row>
      <xdr:rowOff>190049</xdr:rowOff>
    </xdr:to>
    <xdr:sp macro="" textlink="">
      <xdr:nvSpPr>
        <xdr:cNvPr id="55" name="Rechtec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 rot="19989857">
          <a:off x="2597727" y="27166455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26</xdr:row>
      <xdr:rowOff>0</xdr:rowOff>
    </xdr:from>
    <xdr:to>
      <xdr:col>2</xdr:col>
      <xdr:colOff>265849</xdr:colOff>
      <xdr:row>26</xdr:row>
      <xdr:rowOff>190049</xdr:rowOff>
    </xdr:to>
    <xdr:sp macro="" textlink="">
      <xdr:nvSpPr>
        <xdr:cNvPr id="56" name="Rechtec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 rot="19989857">
          <a:off x="2597727" y="25908000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265849</xdr:colOff>
      <xdr:row>25</xdr:row>
      <xdr:rowOff>190049</xdr:rowOff>
    </xdr:to>
    <xdr:sp macro="" textlink="">
      <xdr:nvSpPr>
        <xdr:cNvPr id="57" name="Rechtec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 rot="19989857">
          <a:off x="2597727" y="24649545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265849</xdr:colOff>
      <xdr:row>24</xdr:row>
      <xdr:rowOff>190049</xdr:rowOff>
    </xdr:to>
    <xdr:sp macro="" textlink="">
      <xdr:nvSpPr>
        <xdr:cNvPr id="58" name="Rechtec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 rot="19989857">
          <a:off x="2597727" y="2339109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1</xdr:row>
      <xdr:rowOff>38100</xdr:rowOff>
    </xdr:from>
    <xdr:to>
      <xdr:col>1</xdr:col>
      <xdr:colOff>2024529</xdr:colOff>
      <xdr:row>3</xdr:row>
      <xdr:rowOff>287381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962" y="224865"/>
          <a:ext cx="1814979" cy="1220457"/>
        </a:xfrm>
        <a:prstGeom prst="rect">
          <a:avLst/>
        </a:prstGeom>
      </xdr:spPr>
    </xdr:pic>
    <xdr:clientData/>
  </xdr:twoCellAnchor>
  <xdr:twoCellAnchor editAs="oneCell">
    <xdr:from>
      <xdr:col>1</xdr:col>
      <xdr:colOff>276665</xdr:colOff>
      <xdr:row>14</xdr:row>
      <xdr:rowOff>56024</xdr:rowOff>
    </xdr:from>
    <xdr:to>
      <xdr:col>1</xdr:col>
      <xdr:colOff>1018016</xdr:colOff>
      <xdr:row>14</xdr:row>
      <xdr:rowOff>1173981</xdr:rowOff>
    </xdr:to>
    <xdr:pic>
      <xdr:nvPicPr>
        <xdr:cNvPr id="3" name="Grafik 2" descr="Ein Bild, das Hellbraun, Beige enthält.&#10;&#10;Automatisch generierte Beschreibu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029391">
          <a:off x="614505" y="10649256"/>
          <a:ext cx="1117957" cy="741351"/>
        </a:xfrm>
        <a:prstGeom prst="rect">
          <a:avLst/>
        </a:prstGeom>
      </xdr:spPr>
    </xdr:pic>
    <xdr:clientData/>
  </xdr:twoCellAnchor>
  <xdr:twoCellAnchor editAs="oneCell">
    <xdr:from>
      <xdr:col>1</xdr:col>
      <xdr:colOff>131407</xdr:colOff>
      <xdr:row>5</xdr:row>
      <xdr:rowOff>134470</xdr:rowOff>
    </xdr:from>
    <xdr:to>
      <xdr:col>1</xdr:col>
      <xdr:colOff>1614714</xdr:colOff>
      <xdr:row>5</xdr:row>
      <xdr:rowOff>859117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819" y="2808941"/>
          <a:ext cx="1483307" cy="72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6</xdr:row>
      <xdr:rowOff>231588</xdr:rowOff>
    </xdr:from>
    <xdr:to>
      <xdr:col>1</xdr:col>
      <xdr:colOff>1502718</xdr:colOff>
      <xdr:row>6</xdr:row>
      <xdr:rowOff>791882</xdr:rowOff>
    </xdr:to>
    <xdr:pic>
      <xdr:nvPicPr>
        <xdr:cNvPr id="5" name="Grafik 4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7414" y="3795059"/>
          <a:ext cx="1375716" cy="56029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</xdr:row>
      <xdr:rowOff>194235</xdr:rowOff>
    </xdr:from>
    <xdr:to>
      <xdr:col>1</xdr:col>
      <xdr:colOff>1526341</xdr:colOff>
      <xdr:row>8</xdr:row>
      <xdr:rowOff>866588</xdr:rowOff>
    </xdr:to>
    <xdr:pic>
      <xdr:nvPicPr>
        <xdr:cNvPr id="7" name="Grafik 6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0912" y="5535706"/>
          <a:ext cx="1335841" cy="672353"/>
        </a:xfrm>
        <a:prstGeom prst="rect">
          <a:avLst/>
        </a:prstGeom>
      </xdr:spPr>
    </xdr:pic>
    <xdr:clientData/>
  </xdr:twoCellAnchor>
  <xdr:twoCellAnchor editAs="oneCell">
    <xdr:from>
      <xdr:col>1</xdr:col>
      <xdr:colOff>183703</xdr:colOff>
      <xdr:row>7</xdr:row>
      <xdr:rowOff>164351</xdr:rowOff>
    </xdr:from>
    <xdr:to>
      <xdr:col>1</xdr:col>
      <xdr:colOff>1615246</xdr:colOff>
      <xdr:row>7</xdr:row>
      <xdr:rowOff>821764</xdr:rowOff>
    </xdr:to>
    <xdr:pic>
      <xdr:nvPicPr>
        <xdr:cNvPr id="8" name="Grafik 7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115" y="4616822"/>
          <a:ext cx="1431543" cy="657413"/>
        </a:xfrm>
        <a:prstGeom prst="rect">
          <a:avLst/>
        </a:prstGeom>
      </xdr:spPr>
    </xdr:pic>
    <xdr:clientData/>
  </xdr:twoCellAnchor>
  <xdr:twoCellAnchor editAs="oneCell">
    <xdr:from>
      <xdr:col>1</xdr:col>
      <xdr:colOff>185271</xdr:colOff>
      <xdr:row>9</xdr:row>
      <xdr:rowOff>89647</xdr:rowOff>
    </xdr:from>
    <xdr:to>
      <xdr:col>1</xdr:col>
      <xdr:colOff>1620802</xdr:colOff>
      <xdr:row>9</xdr:row>
      <xdr:rowOff>836705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5683" y="6320118"/>
          <a:ext cx="1435531" cy="747058"/>
        </a:xfrm>
        <a:prstGeom prst="rect">
          <a:avLst/>
        </a:prstGeom>
      </xdr:spPr>
    </xdr:pic>
    <xdr:clientData/>
  </xdr:twoCellAnchor>
  <xdr:twoCellAnchor editAs="oneCell">
    <xdr:from>
      <xdr:col>1</xdr:col>
      <xdr:colOff>200287</xdr:colOff>
      <xdr:row>10</xdr:row>
      <xdr:rowOff>104588</xdr:rowOff>
    </xdr:from>
    <xdr:to>
      <xdr:col>1</xdr:col>
      <xdr:colOff>1605911</xdr:colOff>
      <xdr:row>10</xdr:row>
      <xdr:rowOff>806824</xdr:rowOff>
    </xdr:to>
    <xdr:pic>
      <xdr:nvPicPr>
        <xdr:cNvPr id="10" name="Grafik 9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699" y="7224059"/>
          <a:ext cx="1405624" cy="702236"/>
        </a:xfrm>
        <a:prstGeom prst="rect">
          <a:avLst/>
        </a:prstGeom>
      </xdr:spPr>
    </xdr:pic>
    <xdr:clientData/>
  </xdr:twoCellAnchor>
  <xdr:twoCellAnchor editAs="oneCell">
    <xdr:from>
      <xdr:col>1</xdr:col>
      <xdr:colOff>336926</xdr:colOff>
      <xdr:row>11</xdr:row>
      <xdr:rowOff>119529</xdr:rowOff>
    </xdr:from>
    <xdr:to>
      <xdr:col>1</xdr:col>
      <xdr:colOff>1667104</xdr:colOff>
      <xdr:row>11</xdr:row>
      <xdr:rowOff>861677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7338" y="8128000"/>
          <a:ext cx="1330178" cy="742148"/>
        </a:xfrm>
        <a:prstGeom prst="rect">
          <a:avLst/>
        </a:prstGeom>
      </xdr:spPr>
    </xdr:pic>
    <xdr:clientData/>
  </xdr:twoCellAnchor>
  <xdr:twoCellAnchor editAs="oneCell">
    <xdr:from>
      <xdr:col>1</xdr:col>
      <xdr:colOff>362324</xdr:colOff>
      <xdr:row>12</xdr:row>
      <xdr:rowOff>97117</xdr:rowOff>
    </xdr:from>
    <xdr:to>
      <xdr:col>1</xdr:col>
      <xdr:colOff>1695174</xdr:colOff>
      <xdr:row>12</xdr:row>
      <xdr:rowOff>833927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2736" y="8994588"/>
          <a:ext cx="1332850" cy="736810"/>
        </a:xfrm>
        <a:prstGeom prst="rect">
          <a:avLst/>
        </a:prstGeom>
      </xdr:spPr>
    </xdr:pic>
    <xdr:clientData/>
  </xdr:twoCellAnchor>
  <xdr:oneCellAnchor>
    <xdr:from>
      <xdr:col>1</xdr:col>
      <xdr:colOff>286657</xdr:colOff>
      <xdr:row>13</xdr:row>
      <xdr:rowOff>50799</xdr:rowOff>
    </xdr:from>
    <xdr:ext cx="1509485" cy="1000985"/>
    <xdr:pic>
      <xdr:nvPicPr>
        <xdr:cNvPr id="13" name="Grafik 12" descr="Ein Bild, das Hellbraun, Beige enthält.&#10;&#10;Automatisch generierte Beschreibu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9376228"/>
          <a:ext cx="1509485" cy="1000985"/>
        </a:xfrm>
        <a:prstGeom prst="rect">
          <a:avLst/>
        </a:prstGeom>
      </xdr:spPr>
    </xdr:pic>
    <xdr:clientData/>
  </xdr:oneCellAnchor>
  <xdr:twoCellAnchor editAs="oneCell">
    <xdr:from>
      <xdr:col>1</xdr:col>
      <xdr:colOff>960887</xdr:colOff>
      <xdr:row>14</xdr:row>
      <xdr:rowOff>146009</xdr:rowOff>
    </xdr:from>
    <xdr:to>
      <xdr:col>1</xdr:col>
      <xdr:colOff>1668583</xdr:colOff>
      <xdr:row>14</xdr:row>
      <xdr:rowOff>1213213</xdr:rowOff>
    </xdr:to>
    <xdr:pic>
      <xdr:nvPicPr>
        <xdr:cNvPr id="14" name="Grafik 13" descr="Ein Bild, das Hellbraun, Beige enthält.&#10;&#10;Automatisch generierte Beschreibu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471154">
          <a:off x="1307276" y="10730692"/>
          <a:ext cx="1067204" cy="707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990599</xdr:colOff>
      <xdr:row>0</xdr:row>
      <xdr:rowOff>50801</xdr:rowOff>
    </xdr:from>
    <xdr:to>
      <xdr:col>7</xdr:col>
      <xdr:colOff>60113</xdr:colOff>
      <xdr:row>6</xdr:row>
      <xdr:rowOff>153582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1799" y="50801"/>
          <a:ext cx="1786467" cy="12288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567030</xdr:colOff>
      <xdr:row>35</xdr:row>
      <xdr:rowOff>180152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5367630" cy="6625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6</xdr:col>
      <xdr:colOff>595602</xdr:colOff>
      <xdr:row>79</xdr:row>
      <xdr:rowOff>31398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9400"/>
          <a:ext cx="5396202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6</xdr:col>
      <xdr:colOff>567030</xdr:colOff>
      <xdr:row>121</xdr:row>
      <xdr:rowOff>71421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47850"/>
          <a:ext cx="5367630" cy="78057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6</xdr:col>
      <xdr:colOff>567030</xdr:colOff>
      <xdr:row>165</xdr:row>
      <xdr:rowOff>21874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66300"/>
          <a:ext cx="5367630" cy="7940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6</xdr:col>
      <xdr:colOff>576554</xdr:colOff>
      <xdr:row>208</xdr:row>
      <xdr:rowOff>31398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384750"/>
          <a:ext cx="5377154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6</xdr:col>
      <xdr:colOff>528935</xdr:colOff>
      <xdr:row>251</xdr:row>
      <xdr:rowOff>40922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03200"/>
          <a:ext cx="5329535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6</xdr:col>
      <xdr:colOff>538459</xdr:colOff>
      <xdr:row>293</xdr:row>
      <xdr:rowOff>4754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21650"/>
          <a:ext cx="5339059" cy="7739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6</xdr:col>
      <xdr:colOff>490840</xdr:colOff>
      <xdr:row>336</xdr:row>
      <xdr:rowOff>40922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55950"/>
          <a:ext cx="5291440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6</xdr:col>
      <xdr:colOff>538459</xdr:colOff>
      <xdr:row>378</xdr:row>
      <xdr:rowOff>176183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74400"/>
          <a:ext cx="5339059" cy="791048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14</xdr:col>
      <xdr:colOff>509888</xdr:colOff>
      <xdr:row>46</xdr:row>
      <xdr:rowOff>140129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841500"/>
          <a:ext cx="5310488" cy="67695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14</xdr:col>
      <xdr:colOff>528935</xdr:colOff>
      <xdr:row>89</xdr:row>
      <xdr:rowOff>99992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8655050"/>
          <a:ext cx="5329535" cy="783429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90</xdr:row>
      <xdr:rowOff>0</xdr:rowOff>
    </xdr:from>
    <xdr:to>
      <xdr:col>14</xdr:col>
      <xdr:colOff>538459</xdr:colOff>
      <xdr:row>130</xdr:row>
      <xdr:rowOff>113371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6573500"/>
          <a:ext cx="5339059" cy="74793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131</xdr:row>
      <xdr:rowOff>0</xdr:rowOff>
    </xdr:from>
    <xdr:to>
      <xdr:col>14</xdr:col>
      <xdr:colOff>547983</xdr:colOff>
      <xdr:row>172</xdr:row>
      <xdr:rowOff>54301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24123650"/>
          <a:ext cx="5348583" cy="7604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172</xdr:row>
      <xdr:rowOff>0</xdr:rowOff>
    </xdr:from>
    <xdr:to>
      <xdr:col>14</xdr:col>
      <xdr:colOff>509888</xdr:colOff>
      <xdr:row>212</xdr:row>
      <xdr:rowOff>160990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1673800"/>
          <a:ext cx="5310488" cy="752699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213</xdr:row>
      <xdr:rowOff>0</xdr:rowOff>
    </xdr:from>
    <xdr:to>
      <xdr:col>14</xdr:col>
      <xdr:colOff>481316</xdr:colOff>
      <xdr:row>254</xdr:row>
      <xdr:rowOff>63825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9223950"/>
          <a:ext cx="5281916" cy="76139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254</xdr:row>
      <xdr:rowOff>0</xdr:rowOff>
    </xdr:from>
    <xdr:to>
      <xdr:col>14</xdr:col>
      <xdr:colOff>519411</xdr:colOff>
      <xdr:row>295</xdr:row>
      <xdr:rowOff>130491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46774100"/>
          <a:ext cx="5320011" cy="768064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295</xdr:row>
      <xdr:rowOff>0</xdr:rowOff>
    </xdr:from>
    <xdr:to>
      <xdr:col>14</xdr:col>
      <xdr:colOff>490840</xdr:colOff>
      <xdr:row>338</xdr:row>
      <xdr:rowOff>21874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54324250"/>
          <a:ext cx="5291440" cy="79403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338</xdr:row>
      <xdr:rowOff>0</xdr:rowOff>
    </xdr:from>
    <xdr:to>
      <xdr:col>14</xdr:col>
      <xdr:colOff>490840</xdr:colOff>
      <xdr:row>365</xdr:row>
      <xdr:rowOff>157478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62242700"/>
          <a:ext cx="5291440" cy="5129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tabColor rgb="FF92D050"/>
    <pageSetUpPr fitToPage="1"/>
  </sheetPr>
  <dimension ref="A1:AZ373"/>
  <sheetViews>
    <sheetView tabSelected="1" zoomScale="55" zoomScaleNormal="55" workbookViewId="0">
      <pane ySplit="8" topLeftCell="A9" activePane="bottomLeft" state="frozen"/>
      <selection pane="bottomLeft" activeCell="J9" sqref="J9"/>
    </sheetView>
  </sheetViews>
  <sheetFormatPr baseColWidth="10" defaultColWidth="11.44140625" defaultRowHeight="14.4" outlineLevelRow="1" x14ac:dyDescent="0.3"/>
  <cols>
    <col min="1" max="1" width="7.5546875" style="197" customWidth="1"/>
    <col min="2" max="2" width="30.21875" style="27" customWidth="1"/>
    <col min="3" max="3" width="11.44140625" style="27"/>
    <col min="4" max="4" width="39" style="96" bestFit="1" customWidth="1"/>
    <col min="5" max="5" width="15.44140625" style="27" customWidth="1"/>
    <col min="6" max="6" width="13.77734375" style="27" customWidth="1"/>
    <col min="7" max="7" width="11.21875" style="27" bestFit="1" customWidth="1"/>
    <col min="8" max="8" width="12.77734375" style="27" customWidth="1"/>
    <col min="9" max="9" width="15.77734375" style="27" customWidth="1"/>
    <col min="10" max="12" width="10" style="1" customWidth="1"/>
    <col min="13" max="13" width="10.77734375" style="1" bestFit="1" customWidth="1"/>
    <col min="14" max="15" width="10" style="1" customWidth="1"/>
    <col min="16" max="16" width="10" style="194" customWidth="1"/>
    <col min="17" max="21" width="10" style="1" customWidth="1"/>
    <col min="22" max="22" width="10.77734375" style="1" customWidth="1"/>
    <col min="23" max="26" width="1.77734375" style="1" customWidth="1"/>
    <col min="27" max="27" width="2" style="1" customWidth="1"/>
    <col min="28" max="28" width="1.77734375" style="1" customWidth="1"/>
    <col min="29" max="29" width="25.5546875" style="1" customWidth="1"/>
    <col min="30" max="30" width="10.77734375" style="194" customWidth="1"/>
    <col min="31" max="31" width="12.5546875" style="115" customWidth="1"/>
    <col min="32" max="32" width="10.77734375" style="115" customWidth="1"/>
    <col min="33" max="33" width="13.21875" style="412" customWidth="1"/>
    <col min="34" max="42" width="11.44140625" style="412"/>
    <col min="43" max="45" width="11.44140625" style="244"/>
  </cols>
  <sheetData>
    <row r="1" spans="1:51" x14ac:dyDescent="0.3">
      <c r="A1" s="195"/>
      <c r="B1" s="25"/>
      <c r="C1" s="25"/>
      <c r="D1" s="94"/>
      <c r="E1" s="25"/>
      <c r="F1" s="25"/>
      <c r="G1" s="25"/>
      <c r="H1" s="25"/>
      <c r="I1" s="25"/>
      <c r="J1" s="2"/>
      <c r="K1" s="2"/>
      <c r="L1" s="2"/>
      <c r="M1" s="2"/>
      <c r="N1" s="2"/>
      <c r="O1" s="2"/>
      <c r="P1" s="53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53"/>
      <c r="AE1" s="53"/>
      <c r="AF1" s="53"/>
      <c r="AG1" s="410"/>
      <c r="AH1" s="410"/>
      <c r="AI1" s="411"/>
      <c r="AJ1" s="411"/>
      <c r="AK1" s="411"/>
      <c r="AL1" s="411"/>
      <c r="AM1" s="411"/>
      <c r="AN1" s="411"/>
      <c r="AO1" s="411"/>
      <c r="AP1" s="411"/>
      <c r="AQ1" s="243"/>
      <c r="AR1" s="243"/>
      <c r="AS1" s="243"/>
      <c r="AT1" s="10"/>
      <c r="AU1" s="10"/>
      <c r="AV1" s="10"/>
      <c r="AW1" s="10"/>
      <c r="AX1" s="10"/>
      <c r="AY1" s="10"/>
    </row>
    <row r="2" spans="1:51" x14ac:dyDescent="0.3">
      <c r="A2" s="195"/>
      <c r="B2" s="25"/>
      <c r="C2" s="25"/>
      <c r="D2" s="94"/>
      <c r="E2" s="25"/>
      <c r="F2" s="25"/>
      <c r="G2" s="25"/>
      <c r="H2" s="25"/>
      <c r="I2" s="25"/>
      <c r="J2" s="2"/>
      <c r="K2" s="2"/>
      <c r="L2" s="2"/>
      <c r="M2" s="2"/>
      <c r="N2" s="2"/>
      <c r="O2" s="2"/>
      <c r="P2" s="5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3"/>
      <c r="AE2" s="53"/>
      <c r="AF2" s="53"/>
      <c r="AG2" s="410"/>
      <c r="AH2" s="410"/>
      <c r="AI2" s="411"/>
      <c r="AJ2" s="411"/>
      <c r="AK2" s="411"/>
      <c r="AL2" s="411"/>
      <c r="AM2" s="411"/>
      <c r="AN2" s="411"/>
      <c r="AO2" s="411"/>
      <c r="AP2" s="411"/>
      <c r="AQ2" s="243"/>
      <c r="AR2" s="243"/>
      <c r="AS2" s="243"/>
      <c r="AT2" s="10"/>
      <c r="AU2" s="10"/>
      <c r="AV2" s="10"/>
      <c r="AW2" s="10"/>
      <c r="AX2" s="10"/>
      <c r="AY2" s="10"/>
    </row>
    <row r="3" spans="1:51" x14ac:dyDescent="0.3">
      <c r="A3" s="195"/>
      <c r="B3" s="25"/>
      <c r="C3" s="25"/>
      <c r="D3" s="94"/>
      <c r="E3" s="25"/>
      <c r="F3" s="25"/>
      <c r="G3" s="25"/>
      <c r="H3" s="25"/>
      <c r="I3" s="25"/>
      <c r="J3" s="2"/>
      <c r="K3" s="2"/>
      <c r="L3" s="2"/>
      <c r="M3" s="2"/>
      <c r="N3" s="2"/>
      <c r="O3" s="2"/>
      <c r="P3" s="5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3"/>
      <c r="AE3" s="53"/>
      <c r="AF3" s="53"/>
      <c r="AG3" s="410"/>
      <c r="AH3" s="410"/>
      <c r="AI3" s="411"/>
      <c r="AJ3" s="411"/>
      <c r="AK3" s="411"/>
      <c r="AL3" s="411"/>
      <c r="AM3" s="411"/>
      <c r="AN3" s="411"/>
      <c r="AO3" s="411"/>
      <c r="AP3" s="411"/>
      <c r="AQ3" s="243"/>
      <c r="AR3" s="243"/>
      <c r="AS3" s="243"/>
      <c r="AT3" s="10"/>
      <c r="AU3" s="10"/>
      <c r="AV3" s="10"/>
      <c r="AW3" s="10"/>
      <c r="AX3" s="10"/>
      <c r="AY3" s="10"/>
    </row>
    <row r="4" spans="1:51" x14ac:dyDescent="0.3">
      <c r="A4" s="195"/>
      <c r="B4" s="25"/>
      <c r="C4" s="25"/>
      <c r="D4" s="94"/>
      <c r="F4" s="25"/>
      <c r="G4" s="25"/>
      <c r="H4" s="25"/>
      <c r="I4" s="25"/>
      <c r="J4" s="2"/>
      <c r="K4" s="2"/>
      <c r="L4" s="2"/>
      <c r="M4" s="2"/>
      <c r="N4" s="2"/>
      <c r="O4" s="2"/>
      <c r="P4" s="5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3"/>
      <c r="AE4" s="53"/>
      <c r="AF4" s="53"/>
      <c r="AG4" s="410"/>
      <c r="AH4" s="410"/>
      <c r="AI4" s="411"/>
      <c r="AJ4" s="411"/>
      <c r="AK4" s="411"/>
      <c r="AL4" s="411"/>
      <c r="AM4" s="411"/>
      <c r="AN4" s="411"/>
      <c r="AO4" s="411"/>
      <c r="AP4" s="411"/>
      <c r="AQ4" s="243"/>
      <c r="AR4" s="243"/>
      <c r="AS4" s="243"/>
      <c r="AT4" s="10"/>
      <c r="AU4" s="10"/>
      <c r="AV4" s="10"/>
      <c r="AW4" s="10"/>
      <c r="AX4" s="10"/>
      <c r="AY4" s="10"/>
    </row>
    <row r="5" spans="1:51" x14ac:dyDescent="0.3">
      <c r="A5" s="195"/>
      <c r="B5" s="25"/>
      <c r="C5" s="25"/>
      <c r="D5" s="94"/>
      <c r="E5" s="159" t="s">
        <v>186</v>
      </c>
      <c r="F5" s="25"/>
      <c r="G5" s="25"/>
      <c r="H5" s="25"/>
      <c r="I5" s="25"/>
      <c r="J5" s="2"/>
      <c r="K5" s="2"/>
      <c r="L5" s="2"/>
      <c r="M5" s="2"/>
      <c r="N5" s="2"/>
      <c r="O5" s="2"/>
      <c r="P5" s="5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3"/>
      <c r="AE5" s="53"/>
      <c r="AF5" s="53"/>
      <c r="AG5" s="410"/>
      <c r="AH5" s="410"/>
      <c r="AI5" s="411"/>
      <c r="AJ5" s="411"/>
      <c r="AK5" s="411"/>
      <c r="AL5" s="411"/>
      <c r="AM5" s="411"/>
      <c r="AN5" s="411"/>
      <c r="AO5" s="411"/>
      <c r="AP5" s="411"/>
      <c r="AQ5" s="243"/>
      <c r="AR5" s="243"/>
      <c r="AS5" s="243"/>
      <c r="AT5" s="10"/>
      <c r="AU5" s="10"/>
      <c r="AV5" s="10"/>
      <c r="AW5" s="10"/>
      <c r="AX5" s="10"/>
      <c r="AY5" s="10"/>
    </row>
    <row r="6" spans="1:51" ht="15" thickBot="1" x14ac:dyDescent="0.35">
      <c r="A6" s="195"/>
      <c r="B6" s="25"/>
      <c r="C6" s="25"/>
      <c r="D6" s="94"/>
      <c r="E6" s="158" t="s">
        <v>185</v>
      </c>
      <c r="F6" s="25"/>
      <c r="G6" s="25"/>
      <c r="H6" s="25"/>
      <c r="I6" s="221"/>
      <c r="J6" s="2"/>
      <c r="K6" s="2"/>
      <c r="L6" s="2"/>
      <c r="M6" s="2"/>
      <c r="N6" s="2"/>
      <c r="O6" s="2"/>
      <c r="P6" s="5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3"/>
      <c r="AE6" s="53"/>
      <c r="AF6" s="53"/>
      <c r="AG6" s="410"/>
      <c r="AH6" s="410"/>
      <c r="AI6" s="411"/>
      <c r="AJ6" s="411"/>
      <c r="AK6" s="411"/>
      <c r="AL6" s="411"/>
      <c r="AM6" s="411"/>
      <c r="AN6" s="411"/>
      <c r="AO6" s="411"/>
      <c r="AP6" s="411"/>
      <c r="AQ6" s="243"/>
      <c r="AR6" s="243"/>
      <c r="AS6" s="243"/>
      <c r="AT6" s="10"/>
      <c r="AU6" s="10"/>
      <c r="AV6" s="10"/>
      <c r="AW6" s="10"/>
      <c r="AX6" s="10"/>
      <c r="AY6" s="10"/>
    </row>
    <row r="7" spans="1:51" ht="76.95" customHeight="1" thickBot="1" x14ac:dyDescent="0.35">
      <c r="A7" s="195"/>
      <c r="B7" s="25"/>
      <c r="C7" s="25"/>
      <c r="D7" s="94"/>
      <c r="E7" s="25"/>
      <c r="F7" s="25"/>
      <c r="G7" s="25"/>
      <c r="H7" s="25"/>
      <c r="I7" s="317" t="s">
        <v>218</v>
      </c>
      <c r="J7" s="2"/>
      <c r="K7" s="2"/>
      <c r="L7" s="2"/>
      <c r="M7" s="2"/>
      <c r="N7" s="2"/>
      <c r="O7" s="2"/>
      <c r="P7" s="5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3"/>
      <c r="AE7" s="53"/>
      <c r="AF7" s="53"/>
      <c r="AG7" s="410"/>
      <c r="AH7" s="410"/>
      <c r="AI7" s="411"/>
      <c r="AJ7" s="411"/>
      <c r="AK7" s="411"/>
      <c r="AL7" s="411"/>
      <c r="AM7" s="411"/>
      <c r="AN7" s="411"/>
      <c r="AO7" s="411"/>
      <c r="AP7" s="411"/>
      <c r="AQ7" s="243"/>
      <c r="AR7" s="243"/>
      <c r="AS7" s="243"/>
      <c r="AT7" s="10"/>
      <c r="AU7" s="10"/>
      <c r="AV7" s="10"/>
      <c r="AW7" s="10"/>
      <c r="AX7" s="10"/>
      <c r="AY7" s="10"/>
    </row>
    <row r="8" spans="1:51" ht="54.6" customHeight="1" thickBot="1" x14ac:dyDescent="0.35">
      <c r="A8" s="195"/>
      <c r="B8" s="568" t="s">
        <v>1</v>
      </c>
      <c r="C8" s="568" t="s">
        <v>0</v>
      </c>
      <c r="D8" s="569" t="s">
        <v>3</v>
      </c>
      <c r="E8" s="569" t="s">
        <v>21</v>
      </c>
      <c r="F8" s="569" t="s">
        <v>2</v>
      </c>
      <c r="G8" s="569" t="s">
        <v>8</v>
      </c>
      <c r="H8" s="571" t="s">
        <v>26</v>
      </c>
      <c r="I8" s="570" t="s">
        <v>7</v>
      </c>
      <c r="J8" s="555" t="s">
        <v>4</v>
      </c>
      <c r="K8" s="556" t="s">
        <v>5</v>
      </c>
      <c r="L8" s="557" t="s">
        <v>225</v>
      </c>
      <c r="M8" s="558" t="s">
        <v>243</v>
      </c>
      <c r="N8" s="559" t="s">
        <v>245</v>
      </c>
      <c r="O8" s="560" t="s">
        <v>246</v>
      </c>
      <c r="P8" s="561" t="s">
        <v>247</v>
      </c>
      <c r="Q8" s="562" t="s">
        <v>217</v>
      </c>
      <c r="R8" s="563" t="s">
        <v>6</v>
      </c>
      <c r="S8" s="564" t="s">
        <v>254</v>
      </c>
      <c r="T8" s="565" t="s">
        <v>248</v>
      </c>
      <c r="U8" s="566" t="s">
        <v>249</v>
      </c>
      <c r="V8" s="567" t="s">
        <v>215</v>
      </c>
      <c r="W8" s="639"/>
      <c r="X8" s="640"/>
      <c r="Y8" s="640"/>
      <c r="Z8" s="640"/>
      <c r="AA8" s="640"/>
      <c r="AB8" s="640"/>
      <c r="AC8" s="166" t="s">
        <v>9</v>
      </c>
      <c r="AD8" s="53"/>
      <c r="AE8" s="57" t="s">
        <v>32</v>
      </c>
      <c r="AF8" s="57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243"/>
      <c r="AR8" s="243"/>
      <c r="AS8" s="243"/>
      <c r="AT8" s="10"/>
      <c r="AU8" s="10"/>
      <c r="AV8" s="10"/>
      <c r="AW8" s="10"/>
      <c r="AX8" s="10"/>
      <c r="AY8" s="10"/>
    </row>
    <row r="9" spans="1:51" ht="99.6" customHeight="1" outlineLevel="1" x14ac:dyDescent="0.3">
      <c r="A9" s="195"/>
      <c r="B9" s="457"/>
      <c r="C9" s="458">
        <v>13101</v>
      </c>
      <c r="D9" s="459" t="s">
        <v>290</v>
      </c>
      <c r="E9" s="460" t="s">
        <v>22</v>
      </c>
      <c r="F9" s="460" t="s">
        <v>54</v>
      </c>
      <c r="G9" s="460">
        <v>1</v>
      </c>
      <c r="H9" s="554" t="s">
        <v>28</v>
      </c>
      <c r="I9" s="462">
        <v>94</v>
      </c>
      <c r="J9" s="180"/>
      <c r="K9" s="4"/>
      <c r="L9" s="241"/>
      <c r="M9" s="245"/>
      <c r="N9" s="167"/>
      <c r="O9" s="168"/>
      <c r="P9" s="200"/>
      <c r="Q9" s="182"/>
      <c r="R9" s="169"/>
      <c r="S9" s="265"/>
      <c r="T9" s="170"/>
      <c r="U9" s="171"/>
      <c r="V9" s="211"/>
      <c r="W9" s="110"/>
      <c r="X9" s="3"/>
      <c r="Y9" s="196" t="s">
        <v>216</v>
      </c>
      <c r="Z9" s="3"/>
      <c r="AA9" s="3"/>
      <c r="AB9" s="3"/>
      <c r="AC9" s="353">
        <f>SUM(J9:V9)*I9</f>
        <v>0</v>
      </c>
      <c r="AD9" s="53"/>
      <c r="AE9" s="57">
        <v>2.8</v>
      </c>
      <c r="AF9" s="58">
        <f>SUM(J9:V9)*AE9</f>
        <v>0</v>
      </c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243"/>
      <c r="AR9" s="243"/>
      <c r="AS9" s="243"/>
      <c r="AT9" s="10"/>
      <c r="AU9" s="10"/>
      <c r="AV9" s="10"/>
      <c r="AW9" s="10"/>
      <c r="AX9" s="10"/>
      <c r="AY9" s="10"/>
    </row>
    <row r="10" spans="1:51" ht="99.6" customHeight="1" outlineLevel="1" x14ac:dyDescent="0.3">
      <c r="A10" s="195"/>
      <c r="B10" s="457"/>
      <c r="C10" s="458">
        <v>13102</v>
      </c>
      <c r="D10" s="459" t="s">
        <v>291</v>
      </c>
      <c r="E10" s="460" t="s">
        <v>22</v>
      </c>
      <c r="F10" s="460" t="s">
        <v>54</v>
      </c>
      <c r="G10" s="460">
        <v>1</v>
      </c>
      <c r="H10" s="461" t="s">
        <v>28</v>
      </c>
      <c r="I10" s="462">
        <v>99</v>
      </c>
      <c r="J10" s="180"/>
      <c r="K10" s="4"/>
      <c r="L10" s="241"/>
      <c r="M10" s="245"/>
      <c r="N10" s="167"/>
      <c r="O10" s="168"/>
      <c r="P10" s="200"/>
      <c r="Q10" s="182"/>
      <c r="R10" s="169"/>
      <c r="S10" s="265"/>
      <c r="T10" s="170"/>
      <c r="U10" s="171"/>
      <c r="V10" s="211"/>
      <c r="W10" s="110"/>
      <c r="X10" s="3"/>
      <c r="Y10" s="196" t="s">
        <v>216</v>
      </c>
      <c r="Z10" s="3"/>
      <c r="AA10" s="3"/>
      <c r="AB10" s="3"/>
      <c r="AC10" s="353">
        <f t="shared" ref="AC10:AC21" si="0">SUM(J10:V10)*I10</f>
        <v>0</v>
      </c>
      <c r="AD10" s="53"/>
      <c r="AE10" s="57">
        <v>2.5</v>
      </c>
      <c r="AF10" s="58">
        <f t="shared" ref="AF10:AF24" si="1">SUM(J10:V10)*AE10</f>
        <v>0</v>
      </c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243"/>
      <c r="AR10" s="243"/>
      <c r="AS10" s="243"/>
      <c r="AT10" s="10"/>
      <c r="AU10" s="10"/>
      <c r="AV10" s="10"/>
      <c r="AW10" s="10"/>
      <c r="AX10" s="10"/>
      <c r="AY10" s="10"/>
    </row>
    <row r="11" spans="1:51" ht="99.6" customHeight="1" outlineLevel="1" x14ac:dyDescent="0.3">
      <c r="A11" s="195"/>
      <c r="B11" s="457"/>
      <c r="C11" s="458">
        <v>13103</v>
      </c>
      <c r="D11" s="459" t="s">
        <v>292</v>
      </c>
      <c r="E11" s="460" t="s">
        <v>23</v>
      </c>
      <c r="F11" s="460" t="s">
        <v>54</v>
      </c>
      <c r="G11" s="460">
        <v>1</v>
      </c>
      <c r="H11" s="461" t="s">
        <v>28</v>
      </c>
      <c r="I11" s="462">
        <v>99</v>
      </c>
      <c r="J11" s="180"/>
      <c r="K11" s="4"/>
      <c r="L11" s="241"/>
      <c r="M11" s="245"/>
      <c r="N11" s="167"/>
      <c r="O11" s="168"/>
      <c r="P11" s="200"/>
      <c r="Q11" s="182"/>
      <c r="R11" s="169"/>
      <c r="S11" s="265"/>
      <c r="T11" s="170"/>
      <c r="U11" s="171"/>
      <c r="V11" s="211"/>
      <c r="W11" s="110"/>
      <c r="X11" s="3"/>
      <c r="Y11" s="196" t="s">
        <v>216</v>
      </c>
      <c r="Z11" s="3"/>
      <c r="AA11" s="3"/>
      <c r="AB11" s="3"/>
      <c r="AC11" s="353">
        <f t="shared" si="0"/>
        <v>0</v>
      </c>
      <c r="AD11" s="53"/>
      <c r="AE11" s="57">
        <v>2.42</v>
      </c>
      <c r="AF11" s="58">
        <f t="shared" si="1"/>
        <v>0</v>
      </c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243"/>
      <c r="AR11" s="243"/>
      <c r="AS11" s="243"/>
      <c r="AT11" s="10"/>
      <c r="AU11" s="10"/>
      <c r="AV11" s="10"/>
      <c r="AW11" s="10"/>
      <c r="AX11" s="10"/>
      <c r="AY11" s="10"/>
    </row>
    <row r="12" spans="1:51" ht="99.6" customHeight="1" outlineLevel="1" x14ac:dyDescent="0.3">
      <c r="A12" s="195"/>
      <c r="B12" s="457"/>
      <c r="C12" s="458">
        <v>13104</v>
      </c>
      <c r="D12" s="459" t="s">
        <v>286</v>
      </c>
      <c r="E12" s="460" t="s">
        <v>22</v>
      </c>
      <c r="F12" s="460" t="s">
        <v>17</v>
      </c>
      <c r="G12" s="460">
        <v>2</v>
      </c>
      <c r="H12" s="461" t="s">
        <v>28</v>
      </c>
      <c r="I12" s="462">
        <v>89</v>
      </c>
      <c r="J12" s="180"/>
      <c r="K12" s="4"/>
      <c r="L12" s="241"/>
      <c r="M12" s="245"/>
      <c r="N12" s="167"/>
      <c r="O12" s="168"/>
      <c r="P12" s="200"/>
      <c r="Q12" s="182"/>
      <c r="R12" s="169"/>
      <c r="S12" s="265"/>
      <c r="T12" s="170"/>
      <c r="U12" s="171"/>
      <c r="V12" s="211"/>
      <c r="W12" s="110"/>
      <c r="X12" s="3"/>
      <c r="Y12" s="196" t="s">
        <v>216</v>
      </c>
      <c r="Z12" s="3"/>
      <c r="AA12" s="3"/>
      <c r="AB12" s="3"/>
      <c r="AC12" s="353">
        <f t="shared" si="0"/>
        <v>0</v>
      </c>
      <c r="AD12" s="53"/>
      <c r="AE12" s="57">
        <v>2</v>
      </c>
      <c r="AF12" s="58">
        <f t="shared" si="1"/>
        <v>0</v>
      </c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243"/>
      <c r="AR12" s="243"/>
      <c r="AS12" s="243"/>
      <c r="AT12" s="10"/>
      <c r="AU12" s="10"/>
      <c r="AV12" s="10"/>
      <c r="AW12" s="10"/>
      <c r="AX12" s="10"/>
      <c r="AY12" s="10"/>
    </row>
    <row r="13" spans="1:51" ht="99.6" customHeight="1" outlineLevel="1" x14ac:dyDescent="0.3">
      <c r="A13" s="195"/>
      <c r="B13" s="457"/>
      <c r="C13" s="458">
        <v>13105</v>
      </c>
      <c r="D13" s="459" t="s">
        <v>287</v>
      </c>
      <c r="E13" s="460" t="s">
        <v>23</v>
      </c>
      <c r="F13" s="460" t="s">
        <v>17</v>
      </c>
      <c r="G13" s="460">
        <v>2</v>
      </c>
      <c r="H13" s="461" t="s">
        <v>28</v>
      </c>
      <c r="I13" s="462">
        <v>89</v>
      </c>
      <c r="J13" s="180"/>
      <c r="K13" s="4"/>
      <c r="L13" s="241"/>
      <c r="M13" s="245"/>
      <c r="N13" s="167"/>
      <c r="O13" s="168"/>
      <c r="P13" s="200"/>
      <c r="Q13" s="182"/>
      <c r="R13" s="169"/>
      <c r="S13" s="265"/>
      <c r="T13" s="170"/>
      <c r="U13" s="171"/>
      <c r="V13" s="211"/>
      <c r="W13" s="110"/>
      <c r="X13" s="3"/>
      <c r="Y13" s="196" t="s">
        <v>216</v>
      </c>
      <c r="Z13" s="3"/>
      <c r="AA13" s="3"/>
      <c r="AB13" s="3"/>
      <c r="AC13" s="353">
        <f t="shared" si="0"/>
        <v>0</v>
      </c>
      <c r="AD13" s="53"/>
      <c r="AE13" s="57">
        <v>1.9</v>
      </c>
      <c r="AF13" s="58">
        <f t="shared" si="1"/>
        <v>0</v>
      </c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243"/>
      <c r="AR13" s="243"/>
      <c r="AS13" s="243"/>
      <c r="AT13" s="10"/>
      <c r="AU13" s="10"/>
      <c r="AV13" s="10"/>
      <c r="AW13" s="10"/>
      <c r="AX13" s="10"/>
      <c r="AY13" s="10"/>
    </row>
    <row r="14" spans="1:51" ht="99.6" customHeight="1" outlineLevel="1" x14ac:dyDescent="0.3">
      <c r="A14" s="195"/>
      <c r="B14" s="457"/>
      <c r="C14" s="458">
        <v>13106</v>
      </c>
      <c r="D14" s="459" t="s">
        <v>288</v>
      </c>
      <c r="E14" s="460" t="s">
        <v>23</v>
      </c>
      <c r="F14" s="460" t="s">
        <v>17</v>
      </c>
      <c r="G14" s="460">
        <v>2</v>
      </c>
      <c r="H14" s="461" t="s">
        <v>28</v>
      </c>
      <c r="I14" s="462">
        <v>89</v>
      </c>
      <c r="J14" s="180"/>
      <c r="K14" s="4"/>
      <c r="L14" s="241"/>
      <c r="M14" s="245"/>
      <c r="N14" s="167"/>
      <c r="O14" s="168"/>
      <c r="P14" s="200"/>
      <c r="Q14" s="182"/>
      <c r="R14" s="169"/>
      <c r="S14" s="265"/>
      <c r="T14" s="170"/>
      <c r="U14" s="171"/>
      <c r="V14" s="211"/>
      <c r="W14" s="110"/>
      <c r="X14" s="3"/>
      <c r="Y14" s="196" t="s">
        <v>216</v>
      </c>
      <c r="Z14" s="3"/>
      <c r="AA14" s="3"/>
      <c r="AB14" s="3"/>
      <c r="AC14" s="353">
        <f t="shared" si="0"/>
        <v>0</v>
      </c>
      <c r="AD14" s="53"/>
      <c r="AE14" s="57">
        <v>2.1</v>
      </c>
      <c r="AF14" s="58">
        <f t="shared" si="1"/>
        <v>0</v>
      </c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243"/>
      <c r="AR14" s="243"/>
      <c r="AS14" s="243"/>
      <c r="AT14" s="10"/>
      <c r="AU14" s="10"/>
      <c r="AV14" s="10"/>
      <c r="AW14" s="10"/>
      <c r="AX14" s="10"/>
      <c r="AY14" s="10"/>
    </row>
    <row r="15" spans="1:51" ht="99.6" customHeight="1" outlineLevel="1" x14ac:dyDescent="0.3">
      <c r="A15" s="195"/>
      <c r="B15" s="457"/>
      <c r="C15" s="458">
        <v>13107</v>
      </c>
      <c r="D15" s="459" t="s">
        <v>306</v>
      </c>
      <c r="E15" s="460" t="s">
        <v>23</v>
      </c>
      <c r="F15" s="460" t="s">
        <v>15</v>
      </c>
      <c r="G15" s="460">
        <v>6</v>
      </c>
      <c r="H15" s="461" t="s">
        <v>28</v>
      </c>
      <c r="I15" s="462">
        <v>179</v>
      </c>
      <c r="J15" s="180"/>
      <c r="K15" s="4"/>
      <c r="L15" s="241"/>
      <c r="M15" s="245"/>
      <c r="N15" s="167"/>
      <c r="O15" s="168"/>
      <c r="P15" s="200"/>
      <c r="Q15" s="182"/>
      <c r="R15" s="169"/>
      <c r="S15" s="265"/>
      <c r="T15" s="170"/>
      <c r="U15" s="171"/>
      <c r="V15" s="211"/>
      <c r="W15" s="110"/>
      <c r="X15" s="3"/>
      <c r="Y15" s="196" t="s">
        <v>216</v>
      </c>
      <c r="Z15" s="3"/>
      <c r="AA15" s="3"/>
      <c r="AB15" s="3"/>
      <c r="AC15" s="353">
        <f t="shared" si="0"/>
        <v>0</v>
      </c>
      <c r="AD15" s="53"/>
      <c r="AE15" s="57">
        <v>3.4</v>
      </c>
      <c r="AF15" s="58">
        <f t="shared" si="1"/>
        <v>0</v>
      </c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243"/>
      <c r="AR15" s="243"/>
      <c r="AS15" s="243"/>
      <c r="AT15" s="10"/>
      <c r="AU15" s="10"/>
      <c r="AV15" s="10"/>
      <c r="AW15" s="10"/>
      <c r="AX15" s="10"/>
      <c r="AY15" s="10"/>
    </row>
    <row r="16" spans="1:51" ht="99.6" customHeight="1" outlineLevel="1" x14ac:dyDescent="0.3">
      <c r="A16" s="195"/>
      <c r="B16" s="457"/>
      <c r="C16" s="458">
        <v>13108</v>
      </c>
      <c r="D16" s="459" t="s">
        <v>307</v>
      </c>
      <c r="E16" s="460" t="s">
        <v>23</v>
      </c>
      <c r="F16" s="460" t="s">
        <v>15</v>
      </c>
      <c r="G16" s="460">
        <v>6</v>
      </c>
      <c r="H16" s="461" t="s">
        <v>28</v>
      </c>
      <c r="I16" s="462">
        <v>179</v>
      </c>
      <c r="J16" s="180"/>
      <c r="K16" s="4"/>
      <c r="L16" s="241"/>
      <c r="M16" s="245"/>
      <c r="N16" s="167"/>
      <c r="O16" s="168"/>
      <c r="P16" s="200"/>
      <c r="Q16" s="182"/>
      <c r="R16" s="169"/>
      <c r="S16" s="265"/>
      <c r="T16" s="170"/>
      <c r="U16" s="171"/>
      <c r="V16" s="211"/>
      <c r="W16" s="110"/>
      <c r="X16" s="3"/>
      <c r="Y16" s="196" t="s">
        <v>216</v>
      </c>
      <c r="Z16" s="3"/>
      <c r="AA16" s="3"/>
      <c r="AB16" s="3"/>
      <c r="AC16" s="353">
        <f t="shared" si="0"/>
        <v>0</v>
      </c>
      <c r="AD16" s="53"/>
      <c r="AE16" s="57">
        <v>3.4</v>
      </c>
      <c r="AF16" s="58">
        <f t="shared" si="1"/>
        <v>0</v>
      </c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243"/>
      <c r="AR16" s="243"/>
      <c r="AS16" s="243"/>
      <c r="AT16" s="10"/>
      <c r="AU16" s="10"/>
      <c r="AV16" s="10"/>
      <c r="AW16" s="10"/>
      <c r="AX16" s="10"/>
      <c r="AY16" s="10"/>
    </row>
    <row r="17" spans="1:52" ht="99.6" customHeight="1" outlineLevel="1" x14ac:dyDescent="0.3">
      <c r="A17" s="195"/>
      <c r="B17" s="457"/>
      <c r="C17" s="458">
        <v>13109</v>
      </c>
      <c r="D17" s="459" t="s">
        <v>308</v>
      </c>
      <c r="E17" s="460" t="s">
        <v>22</v>
      </c>
      <c r="F17" s="460" t="s">
        <v>45</v>
      </c>
      <c r="G17" s="460">
        <v>10</v>
      </c>
      <c r="H17" s="461" t="s">
        <v>28</v>
      </c>
      <c r="I17" s="462">
        <v>129</v>
      </c>
      <c r="J17" s="180"/>
      <c r="K17" s="4"/>
      <c r="L17" s="241"/>
      <c r="M17" s="245"/>
      <c r="N17" s="167"/>
      <c r="O17" s="168"/>
      <c r="P17" s="200"/>
      <c r="Q17" s="182"/>
      <c r="R17" s="169"/>
      <c r="S17" s="265"/>
      <c r="T17" s="170"/>
      <c r="U17" s="171"/>
      <c r="V17" s="211"/>
      <c r="W17" s="110"/>
      <c r="X17" s="3"/>
      <c r="Y17" s="196" t="s">
        <v>216</v>
      </c>
      <c r="Z17" s="3"/>
      <c r="AA17" s="3"/>
      <c r="AB17" s="3"/>
      <c r="AC17" s="353">
        <f t="shared" si="0"/>
        <v>0</v>
      </c>
      <c r="AD17" s="53"/>
      <c r="AE17" s="57">
        <v>2.7</v>
      </c>
      <c r="AF17" s="58">
        <f t="shared" si="1"/>
        <v>0</v>
      </c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243"/>
      <c r="AR17" s="243"/>
      <c r="AS17" s="243"/>
      <c r="AT17" s="10"/>
      <c r="AU17" s="10"/>
      <c r="AV17" s="10"/>
      <c r="AW17" s="10"/>
      <c r="AX17" s="10"/>
      <c r="AY17" s="10"/>
    </row>
    <row r="18" spans="1:52" ht="99.6" customHeight="1" outlineLevel="1" x14ac:dyDescent="0.3">
      <c r="A18" s="195"/>
      <c r="B18" s="457"/>
      <c r="C18" s="458">
        <v>13110</v>
      </c>
      <c r="D18" s="459" t="s">
        <v>309</v>
      </c>
      <c r="E18" s="460" t="s">
        <v>22</v>
      </c>
      <c r="F18" s="460" t="s">
        <v>45</v>
      </c>
      <c r="G18" s="460">
        <v>10</v>
      </c>
      <c r="H18" s="461" t="s">
        <v>28</v>
      </c>
      <c r="I18" s="462">
        <v>119</v>
      </c>
      <c r="J18" s="180"/>
      <c r="K18" s="4"/>
      <c r="L18" s="241"/>
      <c r="M18" s="245"/>
      <c r="N18" s="167"/>
      <c r="O18" s="168"/>
      <c r="P18" s="200"/>
      <c r="Q18" s="182"/>
      <c r="R18" s="169"/>
      <c r="S18" s="265"/>
      <c r="T18" s="170"/>
      <c r="U18" s="171"/>
      <c r="V18" s="211"/>
      <c r="W18" s="110"/>
      <c r="X18" s="3"/>
      <c r="Y18" s="196" t="s">
        <v>216</v>
      </c>
      <c r="Z18" s="3"/>
      <c r="AA18" s="3"/>
      <c r="AB18" s="3"/>
      <c r="AC18" s="353">
        <f t="shared" si="0"/>
        <v>0</v>
      </c>
      <c r="AD18" s="53"/>
      <c r="AE18" s="57">
        <v>2.7</v>
      </c>
      <c r="AF18" s="58">
        <f t="shared" si="1"/>
        <v>0</v>
      </c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243"/>
      <c r="AR18" s="243"/>
      <c r="AS18" s="243"/>
      <c r="AT18" s="10"/>
      <c r="AU18" s="10"/>
      <c r="AV18" s="10"/>
      <c r="AW18" s="10"/>
      <c r="AX18" s="10"/>
      <c r="AY18" s="10"/>
    </row>
    <row r="19" spans="1:52" ht="99.6" customHeight="1" outlineLevel="1" x14ac:dyDescent="0.3">
      <c r="A19" s="195"/>
      <c r="B19" s="457"/>
      <c r="C19" s="463">
        <v>13112</v>
      </c>
      <c r="D19" s="464" t="s">
        <v>310</v>
      </c>
      <c r="E19" s="465" t="s">
        <v>22</v>
      </c>
      <c r="F19" s="465" t="s">
        <v>16</v>
      </c>
      <c r="G19" s="465">
        <v>10</v>
      </c>
      <c r="H19" s="461" t="s">
        <v>47</v>
      </c>
      <c r="I19" s="466">
        <v>129</v>
      </c>
      <c r="J19" s="180"/>
      <c r="K19" s="4"/>
      <c r="L19" s="241"/>
      <c r="M19" s="245"/>
      <c r="N19" s="167"/>
      <c r="O19" s="168"/>
      <c r="P19" s="200"/>
      <c r="Q19" s="182"/>
      <c r="R19" s="169"/>
      <c r="S19" s="265"/>
      <c r="T19" s="170"/>
      <c r="U19" s="171"/>
      <c r="V19" s="211"/>
      <c r="W19" s="110"/>
      <c r="X19" s="3"/>
      <c r="Y19" s="196" t="s">
        <v>216</v>
      </c>
      <c r="Z19" s="3"/>
      <c r="AA19" s="3"/>
      <c r="AB19" s="3"/>
      <c r="AC19" s="353">
        <f t="shared" si="0"/>
        <v>0</v>
      </c>
      <c r="AD19" s="53"/>
      <c r="AE19" s="57">
        <v>1.5</v>
      </c>
      <c r="AF19" s="58">
        <f t="shared" si="1"/>
        <v>0</v>
      </c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243"/>
      <c r="AR19" s="243"/>
      <c r="AS19" s="243"/>
      <c r="AT19" s="10"/>
      <c r="AU19" s="10"/>
      <c r="AV19" s="10"/>
      <c r="AW19" s="10"/>
      <c r="AX19" s="10"/>
      <c r="AY19" s="10"/>
    </row>
    <row r="20" spans="1:52" ht="99.6" customHeight="1" outlineLevel="1" x14ac:dyDescent="0.3">
      <c r="A20" s="195"/>
      <c r="B20" s="457"/>
      <c r="C20" s="463">
        <v>13114</v>
      </c>
      <c r="D20" s="633" t="s">
        <v>344</v>
      </c>
      <c r="E20" s="593" t="s">
        <v>22</v>
      </c>
      <c r="F20" s="634" t="s">
        <v>16</v>
      </c>
      <c r="G20" s="465">
        <v>12</v>
      </c>
      <c r="H20" s="635" t="s">
        <v>47</v>
      </c>
      <c r="I20" s="466">
        <v>51</v>
      </c>
      <c r="J20" s="318"/>
      <c r="K20" s="61"/>
      <c r="L20" s="261"/>
      <c r="M20" s="252"/>
      <c r="N20" s="62"/>
      <c r="O20" s="63"/>
      <c r="P20" s="205"/>
      <c r="Q20" s="191"/>
      <c r="R20" s="64"/>
      <c r="S20" s="269"/>
      <c r="T20" s="91"/>
      <c r="U20" s="125"/>
      <c r="V20" s="278"/>
      <c r="W20" s="110"/>
      <c r="X20" s="3"/>
      <c r="Y20" s="196" t="s">
        <v>216</v>
      </c>
      <c r="Z20" s="3"/>
      <c r="AA20" s="3"/>
      <c r="AB20" s="3"/>
      <c r="AC20" s="353">
        <f t="shared" si="0"/>
        <v>0</v>
      </c>
      <c r="AD20" s="53"/>
      <c r="AE20" s="57"/>
      <c r="AF20" s="58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243"/>
      <c r="AR20" s="243"/>
      <c r="AS20" s="243"/>
      <c r="AT20" s="10"/>
      <c r="AU20" s="10"/>
      <c r="AV20" s="10"/>
      <c r="AW20" s="10"/>
      <c r="AX20" s="10"/>
      <c r="AY20" s="10"/>
    </row>
    <row r="21" spans="1:52" ht="113.55" customHeight="1" outlineLevel="1" thickBot="1" x14ac:dyDescent="0.35">
      <c r="A21" s="195"/>
      <c r="B21" s="467"/>
      <c r="C21" s="468">
        <v>13113</v>
      </c>
      <c r="D21" s="636" t="s">
        <v>345</v>
      </c>
      <c r="E21" s="469" t="s">
        <v>23</v>
      </c>
      <c r="F21" s="470" t="s">
        <v>20</v>
      </c>
      <c r="G21" s="471">
        <v>8</v>
      </c>
      <c r="H21" s="472" t="s">
        <v>302</v>
      </c>
      <c r="I21" s="473">
        <v>34</v>
      </c>
      <c r="J21" s="417"/>
      <c r="K21" s="101"/>
      <c r="L21" s="262"/>
      <c r="M21" s="253"/>
      <c r="N21" s="102"/>
      <c r="O21" s="103"/>
      <c r="P21" s="201"/>
      <c r="Q21" s="418"/>
      <c r="R21" s="104"/>
      <c r="S21" s="273"/>
      <c r="T21" s="105"/>
      <c r="U21" s="127"/>
      <c r="V21" s="281"/>
      <c r="W21" s="111"/>
      <c r="X21" s="34"/>
      <c r="Y21" s="215" t="s">
        <v>216</v>
      </c>
      <c r="Z21" s="34"/>
      <c r="AA21" s="34"/>
      <c r="AB21" s="34"/>
      <c r="AC21" s="419">
        <f t="shared" si="0"/>
        <v>0</v>
      </c>
      <c r="AD21" s="53"/>
      <c r="AE21" s="57">
        <v>0.6</v>
      </c>
      <c r="AF21" s="58">
        <f t="shared" si="1"/>
        <v>0</v>
      </c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243"/>
      <c r="AR21" s="243"/>
      <c r="AS21" s="243"/>
      <c r="AT21" s="10"/>
      <c r="AU21" s="10"/>
      <c r="AV21" s="10"/>
      <c r="AW21" s="10"/>
      <c r="AX21" s="10"/>
      <c r="AY21" s="10"/>
    </row>
    <row r="22" spans="1:52" ht="99.6" customHeight="1" x14ac:dyDescent="0.3">
      <c r="A22" s="195"/>
      <c r="B22" s="457"/>
      <c r="C22" s="458">
        <v>13190</v>
      </c>
      <c r="D22" s="459" t="s">
        <v>311</v>
      </c>
      <c r="E22" s="460" t="s">
        <v>29</v>
      </c>
      <c r="F22" s="460" t="s">
        <v>57</v>
      </c>
      <c r="G22" s="460">
        <f>SUM(G9:G21)</f>
        <v>71</v>
      </c>
      <c r="H22" s="461" t="s">
        <v>28</v>
      </c>
      <c r="I22" s="462">
        <f>SUM(I9:I21)</f>
        <v>1379</v>
      </c>
      <c r="J22" s="180"/>
      <c r="K22" s="4"/>
      <c r="L22" s="241"/>
      <c r="M22" s="245"/>
      <c r="N22" s="167"/>
      <c r="O22" s="168"/>
      <c r="P22" s="200"/>
      <c r="Q22" s="182"/>
      <c r="R22" s="169"/>
      <c r="S22" s="265"/>
      <c r="T22" s="170"/>
      <c r="U22" s="171"/>
      <c r="V22" s="211"/>
      <c r="W22" s="110"/>
      <c r="X22" s="3"/>
      <c r="Y22" s="196" t="s">
        <v>216</v>
      </c>
      <c r="Z22" s="3"/>
      <c r="AA22" s="3"/>
      <c r="AB22" s="3"/>
      <c r="AC22" s="353">
        <f>SUM(J22:V22)*I22</f>
        <v>0</v>
      </c>
      <c r="AD22" s="53"/>
      <c r="AE22" s="57">
        <f>SUM(AE9:AE21)</f>
        <v>28.019999999999996</v>
      </c>
      <c r="AF22" s="58">
        <f t="shared" si="1"/>
        <v>0</v>
      </c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243"/>
      <c r="AR22" s="243"/>
      <c r="AS22" s="243"/>
      <c r="AT22" s="10"/>
      <c r="AU22" s="10"/>
      <c r="AV22" s="10"/>
      <c r="AW22" s="10"/>
      <c r="AX22" s="10"/>
      <c r="AY22" s="10"/>
    </row>
    <row r="23" spans="1:52" ht="99.6" customHeight="1" x14ac:dyDescent="0.3">
      <c r="A23" s="195"/>
      <c r="B23" s="457"/>
      <c r="C23" s="458">
        <v>13191</v>
      </c>
      <c r="D23" s="474" t="s">
        <v>343</v>
      </c>
      <c r="E23" s="460" t="s">
        <v>25</v>
      </c>
      <c r="F23" s="460" t="s">
        <v>293</v>
      </c>
      <c r="G23" s="460">
        <f>G22+8</f>
        <v>79</v>
      </c>
      <c r="H23" s="461" t="s">
        <v>28</v>
      </c>
      <c r="I23" s="462">
        <f>(I22+Volumes!I14)*0.97</f>
        <v>2424.0299999999997</v>
      </c>
      <c r="J23" s="180"/>
      <c r="K23" s="4"/>
      <c r="L23" s="241"/>
      <c r="M23" s="245"/>
      <c r="N23" s="167"/>
      <c r="O23" s="168"/>
      <c r="P23" s="200"/>
      <c r="Q23" s="182"/>
      <c r="R23" s="169"/>
      <c r="S23" s="265"/>
      <c r="T23" s="170"/>
      <c r="U23" s="171"/>
      <c r="V23" s="211"/>
      <c r="W23" s="110"/>
      <c r="X23" s="3"/>
      <c r="Y23" s="196" t="s">
        <v>216</v>
      </c>
      <c r="Z23" s="3"/>
      <c r="AA23" s="3"/>
      <c r="AB23" s="3"/>
      <c r="AC23" s="353">
        <f>SUM(J23:V23)*I23</f>
        <v>0</v>
      </c>
      <c r="AD23" s="53"/>
      <c r="AE23" s="57">
        <f>AE22+8.5</f>
        <v>36.519999999999996</v>
      </c>
      <c r="AF23" s="58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243"/>
      <c r="AR23" s="243"/>
      <c r="AS23" s="243"/>
      <c r="AT23" s="10"/>
      <c r="AU23" s="10"/>
      <c r="AV23" s="10"/>
      <c r="AW23" s="10"/>
      <c r="AX23" s="10"/>
      <c r="AY23" s="10"/>
    </row>
    <row r="24" spans="1:52" ht="99.6" customHeight="1" thickBot="1" x14ac:dyDescent="0.35">
      <c r="A24" s="195"/>
      <c r="B24" s="457"/>
      <c r="C24" s="458">
        <v>13192</v>
      </c>
      <c r="D24" s="474" t="s">
        <v>342</v>
      </c>
      <c r="E24" s="460" t="s">
        <v>25</v>
      </c>
      <c r="F24" s="460" t="s">
        <v>293</v>
      </c>
      <c r="G24" s="460">
        <f>G22+16</f>
        <v>87</v>
      </c>
      <c r="H24" s="461" t="s">
        <v>28</v>
      </c>
      <c r="I24" s="462">
        <f>(I22+Volumes!I14*2)*0.9</f>
        <v>3257.1</v>
      </c>
      <c r="J24" s="180"/>
      <c r="K24" s="4"/>
      <c r="L24" s="241"/>
      <c r="M24" s="245"/>
      <c r="N24" s="167"/>
      <c r="O24" s="168"/>
      <c r="P24" s="200"/>
      <c r="Q24" s="182"/>
      <c r="R24" s="169"/>
      <c r="S24" s="265"/>
      <c r="T24" s="170"/>
      <c r="U24" s="171"/>
      <c r="V24" s="211"/>
      <c r="W24" s="110"/>
      <c r="X24" s="3"/>
      <c r="Y24" s="196" t="s">
        <v>216</v>
      </c>
      <c r="Z24" s="3"/>
      <c r="AA24" s="3"/>
      <c r="AB24" s="3"/>
      <c r="AC24" s="353">
        <f>SUM(J24:V24)*I24</f>
        <v>0</v>
      </c>
      <c r="AD24" s="53"/>
      <c r="AE24" s="57">
        <f>AE22+17</f>
        <v>45.019999999999996</v>
      </c>
      <c r="AF24" s="58">
        <f t="shared" si="1"/>
        <v>0</v>
      </c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243"/>
      <c r="AR24" s="243"/>
      <c r="AS24" s="243"/>
      <c r="AT24" s="10"/>
      <c r="AU24" s="10"/>
      <c r="AV24" s="10"/>
      <c r="AW24" s="10"/>
      <c r="AX24" s="10"/>
      <c r="AY24" s="10"/>
    </row>
    <row r="25" spans="1:52" ht="99.6" customHeight="1" x14ac:dyDescent="0.3">
      <c r="A25" s="195"/>
      <c r="B25" s="475"/>
      <c r="C25" s="476">
        <v>10817</v>
      </c>
      <c r="D25" s="477" t="s">
        <v>224</v>
      </c>
      <c r="E25" s="478" t="s">
        <v>189</v>
      </c>
      <c r="F25" s="478" t="s">
        <v>57</v>
      </c>
      <c r="G25" s="478">
        <f>SUM(G28:G43)</f>
        <v>84</v>
      </c>
      <c r="H25" s="479" t="s">
        <v>28</v>
      </c>
      <c r="I25" s="480">
        <f>SUM(I28:I43)</f>
        <v>1693</v>
      </c>
      <c r="J25" s="319"/>
      <c r="K25" s="283"/>
      <c r="L25" s="321"/>
      <c r="M25" s="322"/>
      <c r="N25" s="323"/>
      <c r="O25" s="324"/>
      <c r="P25" s="325"/>
      <c r="Q25" s="326"/>
      <c r="R25" s="327"/>
      <c r="S25" s="328"/>
      <c r="T25" s="329"/>
      <c r="U25" s="330"/>
      <c r="V25" s="331"/>
      <c r="W25" s="332"/>
      <c r="X25" s="295"/>
      <c r="Y25" s="333"/>
      <c r="Z25" s="295"/>
      <c r="AA25" s="295"/>
      <c r="AB25" s="295"/>
      <c r="AC25" s="352">
        <f>SUM(J25:V25)*I25</f>
        <v>0</v>
      </c>
      <c r="AD25" s="53"/>
      <c r="AE25" s="57">
        <f>SUM(AE28:AE43)</f>
        <v>29.896999999999998</v>
      </c>
      <c r="AF25" s="58">
        <f>SUM(J25:V25)*AE25</f>
        <v>0</v>
      </c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243"/>
      <c r="AR25" s="243"/>
      <c r="AS25" s="243"/>
      <c r="AT25" s="10"/>
      <c r="AU25" s="10"/>
      <c r="AV25" s="10"/>
      <c r="AW25" s="10"/>
      <c r="AX25" s="10"/>
      <c r="AY25" s="10"/>
    </row>
    <row r="26" spans="1:52" ht="99.6" customHeight="1" x14ac:dyDescent="0.3">
      <c r="A26" s="195"/>
      <c r="B26" s="457"/>
      <c r="C26" s="481">
        <v>10818</v>
      </c>
      <c r="D26" s="482" t="s">
        <v>226</v>
      </c>
      <c r="E26" s="483" t="s">
        <v>23</v>
      </c>
      <c r="F26" s="483" t="s">
        <v>98</v>
      </c>
      <c r="G26" s="483">
        <f>SUM(G28,G29,G30,G31,G34,G33,G32,G35,G37,G39,G41,G42)</f>
        <v>48</v>
      </c>
      <c r="H26" s="461" t="s">
        <v>28</v>
      </c>
      <c r="I26" s="484">
        <f>SUM(I28,I29,I30,I31,I34,I33,I32,I35,I37,I39,I41,I42)</f>
        <v>1287</v>
      </c>
      <c r="J26" s="180"/>
      <c r="K26" s="4"/>
      <c r="L26" s="241"/>
      <c r="M26" s="245"/>
      <c r="N26" s="167"/>
      <c r="O26" s="168"/>
      <c r="P26" s="200"/>
      <c r="Q26" s="182"/>
      <c r="R26" s="169"/>
      <c r="S26" s="265"/>
      <c r="T26" s="170"/>
      <c r="U26" s="171"/>
      <c r="V26" s="211"/>
      <c r="W26" s="110"/>
      <c r="X26" s="3"/>
      <c r="Y26" s="196"/>
      <c r="Z26" s="3"/>
      <c r="AA26" s="3"/>
      <c r="AB26" s="3"/>
      <c r="AC26" s="353">
        <f t="shared" ref="AC26:AC56" si="2">SUM(J26:V26)*I26</f>
        <v>0</v>
      </c>
      <c r="AD26" s="53"/>
      <c r="AE26" s="424">
        <f>SUM(AE28,AE29,AE30,AE31,AE34,AE33,AE32,AE35,AE37,AE39,AE41,AE42)</f>
        <v>22.215</v>
      </c>
      <c r="AF26" s="58">
        <f t="shared" ref="AF26:AF56" si="3">SUM(J26:V26)*AE26</f>
        <v>0</v>
      </c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243"/>
      <c r="AR26" s="243"/>
      <c r="AS26" s="243"/>
      <c r="AT26" s="10"/>
      <c r="AU26" s="10"/>
      <c r="AV26" s="10"/>
      <c r="AW26" s="10"/>
      <c r="AX26" s="10"/>
      <c r="AY26" s="10"/>
    </row>
    <row r="27" spans="1:52" ht="99.6" customHeight="1" thickBot="1" x14ac:dyDescent="0.35">
      <c r="A27" s="195"/>
      <c r="B27" s="485"/>
      <c r="C27" s="486">
        <v>10819</v>
      </c>
      <c r="D27" s="487" t="s">
        <v>227</v>
      </c>
      <c r="E27" s="488" t="s">
        <v>40</v>
      </c>
      <c r="F27" s="488" t="s">
        <v>57</v>
      </c>
      <c r="G27" s="488">
        <f>SUM(G28,G29,G32,G33,G34,G35,G36,G37,G38,G40,G42,G43,G41)</f>
        <v>72</v>
      </c>
      <c r="H27" s="489" t="s">
        <v>28</v>
      </c>
      <c r="I27" s="490">
        <f>SUM(I28,I29,I32,I33,I34,I35,I36,I37,I38,I40,I42,I43,I41)</f>
        <v>1298</v>
      </c>
      <c r="J27" s="337"/>
      <c r="K27" s="297"/>
      <c r="L27" s="298"/>
      <c r="M27" s="299"/>
      <c r="N27" s="300"/>
      <c r="O27" s="301"/>
      <c r="P27" s="209"/>
      <c r="Q27" s="342"/>
      <c r="R27" s="302"/>
      <c r="S27" s="303"/>
      <c r="T27" s="304"/>
      <c r="U27" s="305"/>
      <c r="V27" s="354"/>
      <c r="W27" s="348"/>
      <c r="X27" s="307"/>
      <c r="Y27" s="349"/>
      <c r="Z27" s="307"/>
      <c r="AA27" s="307"/>
      <c r="AB27" s="307"/>
      <c r="AC27" s="355">
        <f t="shared" si="2"/>
        <v>0</v>
      </c>
      <c r="AD27" s="53"/>
      <c r="AE27" s="424">
        <f>SUM(AE28,AE29,AE32,AE33,AE34,AE35,AE36,AE37,AE38,AE40,AE42,AE43,AE41)</f>
        <v>23.180999999999997</v>
      </c>
      <c r="AF27" s="58">
        <f t="shared" si="3"/>
        <v>0</v>
      </c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243"/>
      <c r="AR27" s="243"/>
      <c r="AS27" s="243"/>
      <c r="AT27" s="10"/>
      <c r="AU27" s="10"/>
      <c r="AV27" s="10"/>
      <c r="AW27" s="10"/>
      <c r="AX27" s="10"/>
      <c r="AY27" s="10"/>
    </row>
    <row r="28" spans="1:52" ht="99.6" customHeight="1" outlineLevel="1" x14ac:dyDescent="0.3">
      <c r="A28" s="195"/>
      <c r="B28" s="475"/>
      <c r="C28" s="476">
        <v>10801</v>
      </c>
      <c r="D28" s="477" t="s">
        <v>228</v>
      </c>
      <c r="E28" s="478" t="s">
        <v>40</v>
      </c>
      <c r="F28" s="478" t="s">
        <v>54</v>
      </c>
      <c r="G28" s="478">
        <v>2</v>
      </c>
      <c r="H28" s="479" t="s">
        <v>28</v>
      </c>
      <c r="I28" s="462">
        <v>155</v>
      </c>
      <c r="J28" s="180"/>
      <c r="K28" s="4"/>
      <c r="L28" s="241"/>
      <c r="M28" s="245"/>
      <c r="N28" s="167"/>
      <c r="O28" s="168"/>
      <c r="P28" s="200"/>
      <c r="Q28" s="182"/>
      <c r="R28" s="169"/>
      <c r="S28" s="265"/>
      <c r="T28" s="170"/>
      <c r="U28" s="171"/>
      <c r="V28" s="211"/>
      <c r="W28" s="110"/>
      <c r="X28" s="3"/>
      <c r="Y28" s="196"/>
      <c r="Z28" s="3"/>
      <c r="AA28" s="3"/>
      <c r="AB28" s="3"/>
      <c r="AC28" s="239">
        <f t="shared" si="2"/>
        <v>0</v>
      </c>
      <c r="AD28" s="53"/>
      <c r="AE28" s="57">
        <v>2.431</v>
      </c>
      <c r="AF28" s="58">
        <f>SUM(J28:V28)*AE28</f>
        <v>0</v>
      </c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243"/>
      <c r="AR28" s="243"/>
      <c r="AS28" s="243"/>
      <c r="AT28" s="10"/>
      <c r="AU28" s="10"/>
      <c r="AV28" s="10"/>
      <c r="AW28" s="10"/>
      <c r="AX28" s="10"/>
      <c r="AY28" s="10"/>
    </row>
    <row r="29" spans="1:52" ht="99.6" customHeight="1" outlineLevel="1" x14ac:dyDescent="0.3">
      <c r="B29" s="491"/>
      <c r="C29" s="481">
        <v>10802</v>
      </c>
      <c r="D29" s="482" t="s">
        <v>336</v>
      </c>
      <c r="E29" s="483" t="s">
        <v>40</v>
      </c>
      <c r="F29" s="483" t="s">
        <v>54</v>
      </c>
      <c r="G29" s="483">
        <v>2</v>
      </c>
      <c r="H29" s="461" t="s">
        <v>28</v>
      </c>
      <c r="I29" s="484">
        <v>155</v>
      </c>
      <c r="J29" s="180"/>
      <c r="K29" s="4"/>
      <c r="L29" s="241"/>
      <c r="M29" s="245"/>
      <c r="N29" s="167"/>
      <c r="O29" s="168"/>
      <c r="P29" s="200"/>
      <c r="Q29" s="182"/>
      <c r="R29" s="169"/>
      <c r="S29" s="265"/>
      <c r="T29" s="170"/>
      <c r="U29" s="171"/>
      <c r="V29" s="211"/>
      <c r="W29" s="110"/>
      <c r="X29" s="3"/>
      <c r="Y29" s="196"/>
      <c r="Z29" s="3"/>
      <c r="AA29" s="3"/>
      <c r="AB29" s="3"/>
      <c r="AC29" s="239">
        <f t="shared" si="2"/>
        <v>0</v>
      </c>
      <c r="AE29" s="57">
        <v>2.2290000000000001</v>
      </c>
      <c r="AF29" s="58">
        <f t="shared" si="3"/>
        <v>0</v>
      </c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243"/>
      <c r="AR29" s="243"/>
      <c r="AS29" s="243"/>
      <c r="AT29" s="10"/>
      <c r="AU29" s="10"/>
      <c r="AV29" s="10"/>
      <c r="AW29" s="10"/>
      <c r="AX29" s="10"/>
      <c r="AY29" s="10"/>
      <c r="AZ29" s="10"/>
    </row>
    <row r="30" spans="1:52" ht="99.6" customHeight="1" outlineLevel="1" x14ac:dyDescent="0.3">
      <c r="A30" s="195"/>
      <c r="B30" s="457"/>
      <c r="C30" s="481">
        <v>10803</v>
      </c>
      <c r="D30" s="482" t="s">
        <v>236</v>
      </c>
      <c r="E30" s="483" t="s">
        <v>23</v>
      </c>
      <c r="F30" s="483" t="s">
        <v>54</v>
      </c>
      <c r="G30" s="483">
        <v>2</v>
      </c>
      <c r="H30" s="461" t="s">
        <v>28</v>
      </c>
      <c r="I30" s="484">
        <v>147</v>
      </c>
      <c r="J30" s="180"/>
      <c r="K30" s="4"/>
      <c r="L30" s="241"/>
      <c r="M30" s="245"/>
      <c r="N30" s="167"/>
      <c r="O30" s="168"/>
      <c r="P30" s="200"/>
      <c r="Q30" s="182"/>
      <c r="R30" s="169"/>
      <c r="S30" s="265"/>
      <c r="T30" s="170"/>
      <c r="U30" s="171"/>
      <c r="V30" s="211"/>
      <c r="W30" s="110"/>
      <c r="X30" s="3"/>
      <c r="Y30" s="196"/>
      <c r="Z30" s="3"/>
      <c r="AA30" s="3"/>
      <c r="AB30" s="3"/>
      <c r="AC30" s="239">
        <f t="shared" si="2"/>
        <v>0</v>
      </c>
      <c r="AD30" s="53"/>
      <c r="AE30" s="57">
        <v>2.4510000000000001</v>
      </c>
      <c r="AF30" s="58">
        <f t="shared" si="3"/>
        <v>0</v>
      </c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243"/>
      <c r="AR30" s="243"/>
      <c r="AS30" s="243"/>
      <c r="AT30" s="10"/>
      <c r="AU30" s="10"/>
      <c r="AV30" s="10"/>
      <c r="AW30" s="10"/>
      <c r="AX30" s="10"/>
      <c r="AY30" s="10"/>
    </row>
    <row r="31" spans="1:52" ht="99.6" customHeight="1" outlineLevel="1" x14ac:dyDescent="0.3">
      <c r="A31" s="195"/>
      <c r="B31" s="457"/>
      <c r="C31" s="481">
        <v>10804</v>
      </c>
      <c r="D31" s="482" t="s">
        <v>235</v>
      </c>
      <c r="E31" s="483" t="s">
        <v>23</v>
      </c>
      <c r="F31" s="483" t="s">
        <v>54</v>
      </c>
      <c r="G31" s="483">
        <v>2</v>
      </c>
      <c r="H31" s="461" t="s">
        <v>28</v>
      </c>
      <c r="I31" s="484">
        <v>146</v>
      </c>
      <c r="J31" s="180"/>
      <c r="K31" s="4"/>
      <c r="L31" s="241"/>
      <c r="M31" s="245"/>
      <c r="N31" s="167"/>
      <c r="O31" s="168"/>
      <c r="P31" s="200"/>
      <c r="Q31" s="182"/>
      <c r="R31" s="169"/>
      <c r="S31" s="265"/>
      <c r="T31" s="170"/>
      <c r="U31" s="171"/>
      <c r="V31" s="211"/>
      <c r="W31" s="110"/>
      <c r="X31" s="3"/>
      <c r="Y31" s="196"/>
      <c r="Z31" s="3"/>
      <c r="AA31" s="3"/>
      <c r="AB31" s="3"/>
      <c r="AC31" s="239">
        <f t="shared" si="2"/>
        <v>0</v>
      </c>
      <c r="AD31" s="53"/>
      <c r="AE31" s="57">
        <v>2.3860000000000001</v>
      </c>
      <c r="AF31" s="58">
        <f t="shared" si="3"/>
        <v>0</v>
      </c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243"/>
      <c r="AR31" s="243"/>
      <c r="AS31" s="243"/>
      <c r="AT31" s="10"/>
      <c r="AU31" s="10"/>
      <c r="AV31" s="10"/>
      <c r="AW31" s="10"/>
      <c r="AX31" s="10"/>
      <c r="AY31" s="10"/>
    </row>
    <row r="32" spans="1:52" ht="99.6" customHeight="1" outlineLevel="1" x14ac:dyDescent="0.3">
      <c r="A32" s="195"/>
      <c r="B32" s="457"/>
      <c r="C32" s="481">
        <v>10805</v>
      </c>
      <c r="D32" s="482" t="s">
        <v>337</v>
      </c>
      <c r="E32" s="483" t="s">
        <v>23</v>
      </c>
      <c r="F32" s="483" t="s">
        <v>17</v>
      </c>
      <c r="G32" s="483">
        <v>2</v>
      </c>
      <c r="H32" s="461" t="s">
        <v>28</v>
      </c>
      <c r="I32" s="484">
        <v>78</v>
      </c>
      <c r="J32" s="180"/>
      <c r="K32" s="4"/>
      <c r="L32" s="241"/>
      <c r="M32" s="245"/>
      <c r="N32" s="167"/>
      <c r="O32" s="168"/>
      <c r="P32" s="200"/>
      <c r="Q32" s="182"/>
      <c r="R32" s="169"/>
      <c r="S32" s="265"/>
      <c r="T32" s="170"/>
      <c r="U32" s="171"/>
      <c r="V32" s="211"/>
      <c r="W32" s="110"/>
      <c r="X32" s="3"/>
      <c r="Y32" s="196"/>
      <c r="Z32" s="3"/>
      <c r="AA32" s="3"/>
      <c r="AB32" s="3"/>
      <c r="AC32" s="239">
        <f t="shared" si="2"/>
        <v>0</v>
      </c>
      <c r="AD32" s="53"/>
      <c r="AE32" s="57">
        <v>1.651</v>
      </c>
      <c r="AF32" s="58">
        <f t="shared" si="3"/>
        <v>0</v>
      </c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243"/>
      <c r="AR32" s="243"/>
      <c r="AS32" s="243"/>
      <c r="AT32" s="10"/>
      <c r="AU32" s="10"/>
      <c r="AV32" s="10"/>
      <c r="AW32" s="10"/>
      <c r="AX32" s="10"/>
      <c r="AY32" s="10"/>
    </row>
    <row r="33" spans="1:51" ht="99.6" customHeight="1" outlineLevel="1" x14ac:dyDescent="0.3">
      <c r="A33" s="195"/>
      <c r="B33" s="457"/>
      <c r="C33" s="481">
        <v>10806</v>
      </c>
      <c r="D33" s="482" t="s">
        <v>239</v>
      </c>
      <c r="E33" s="483" t="s">
        <v>23</v>
      </c>
      <c r="F33" s="483" t="s">
        <v>17</v>
      </c>
      <c r="G33" s="483">
        <v>2</v>
      </c>
      <c r="H33" s="461" t="s">
        <v>28</v>
      </c>
      <c r="I33" s="484">
        <v>78</v>
      </c>
      <c r="J33" s="180"/>
      <c r="K33" s="4"/>
      <c r="L33" s="241"/>
      <c r="M33" s="245"/>
      <c r="N33" s="167"/>
      <c r="O33" s="168"/>
      <c r="P33" s="200"/>
      <c r="Q33" s="182"/>
      <c r="R33" s="169"/>
      <c r="S33" s="265"/>
      <c r="T33" s="170"/>
      <c r="U33" s="171"/>
      <c r="V33" s="211"/>
      <c r="W33" s="110"/>
      <c r="X33" s="3"/>
      <c r="Y33" s="196"/>
      <c r="Z33" s="3"/>
      <c r="AA33" s="3"/>
      <c r="AB33" s="3"/>
      <c r="AC33" s="239">
        <f t="shared" si="2"/>
        <v>0</v>
      </c>
      <c r="AD33" s="53"/>
      <c r="AE33" s="425">
        <v>1.7</v>
      </c>
      <c r="AF33" s="58">
        <f t="shared" si="3"/>
        <v>0</v>
      </c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243"/>
      <c r="AR33" s="243"/>
      <c r="AS33" s="243"/>
      <c r="AT33" s="10"/>
      <c r="AU33" s="10"/>
      <c r="AV33" s="10"/>
      <c r="AW33" s="10"/>
      <c r="AX33" s="10"/>
      <c r="AY33" s="10"/>
    </row>
    <row r="34" spans="1:51" ht="99.6" customHeight="1" outlineLevel="1" x14ac:dyDescent="0.3">
      <c r="A34" s="195"/>
      <c r="B34" s="457"/>
      <c r="C34" s="481">
        <v>10807</v>
      </c>
      <c r="D34" s="482" t="s">
        <v>250</v>
      </c>
      <c r="E34" s="483" t="s">
        <v>23</v>
      </c>
      <c r="F34" s="483" t="s">
        <v>17</v>
      </c>
      <c r="G34" s="483">
        <v>2</v>
      </c>
      <c r="H34" s="461" t="s">
        <v>28</v>
      </c>
      <c r="I34" s="484">
        <v>75</v>
      </c>
      <c r="J34" s="180"/>
      <c r="K34" s="4"/>
      <c r="L34" s="241"/>
      <c r="M34" s="245"/>
      <c r="N34" s="167"/>
      <c r="O34" s="168"/>
      <c r="P34" s="200"/>
      <c r="Q34" s="182"/>
      <c r="R34" s="169"/>
      <c r="S34" s="265"/>
      <c r="T34" s="170"/>
      <c r="U34" s="171"/>
      <c r="V34" s="211"/>
      <c r="W34" s="110"/>
      <c r="X34" s="3"/>
      <c r="Y34" s="196"/>
      <c r="Z34" s="3"/>
      <c r="AA34" s="3"/>
      <c r="AB34" s="3"/>
      <c r="AC34" s="239">
        <f t="shared" si="2"/>
        <v>0</v>
      </c>
      <c r="AD34" s="53"/>
      <c r="AE34" s="425">
        <v>1.6240000000000001</v>
      </c>
      <c r="AF34" s="58">
        <f t="shared" si="3"/>
        <v>0</v>
      </c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243"/>
      <c r="AR34" s="243"/>
      <c r="AS34" s="243"/>
      <c r="AT34" s="10"/>
      <c r="AU34" s="10"/>
      <c r="AV34" s="10"/>
      <c r="AW34" s="10"/>
      <c r="AX34" s="10"/>
      <c r="AY34" s="10"/>
    </row>
    <row r="35" spans="1:51" ht="99.6" customHeight="1" outlineLevel="1" x14ac:dyDescent="0.3">
      <c r="A35" s="195"/>
      <c r="B35" s="457"/>
      <c r="C35" s="481">
        <v>10808</v>
      </c>
      <c r="D35" s="482" t="s">
        <v>251</v>
      </c>
      <c r="E35" s="483" t="s">
        <v>23</v>
      </c>
      <c r="F35" s="483" t="s">
        <v>17</v>
      </c>
      <c r="G35" s="483">
        <v>2</v>
      </c>
      <c r="H35" s="461" t="s">
        <v>28</v>
      </c>
      <c r="I35" s="484">
        <v>75</v>
      </c>
      <c r="J35" s="180"/>
      <c r="K35" s="4"/>
      <c r="L35" s="241"/>
      <c r="M35" s="245"/>
      <c r="N35" s="167"/>
      <c r="O35" s="168"/>
      <c r="P35" s="200"/>
      <c r="Q35" s="182"/>
      <c r="R35" s="169"/>
      <c r="S35" s="265"/>
      <c r="T35" s="170"/>
      <c r="U35" s="171"/>
      <c r="V35" s="211"/>
      <c r="W35" s="110"/>
      <c r="X35" s="3"/>
      <c r="Y35" s="196"/>
      <c r="Z35" s="3"/>
      <c r="AA35" s="3"/>
      <c r="AB35" s="3"/>
      <c r="AC35" s="239">
        <f t="shared" si="2"/>
        <v>0</v>
      </c>
      <c r="AD35" s="53"/>
      <c r="AE35" s="425">
        <v>1.2989999999999999</v>
      </c>
      <c r="AF35" s="58">
        <f t="shared" si="3"/>
        <v>0</v>
      </c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243"/>
      <c r="AR35" s="243"/>
      <c r="AS35" s="243"/>
      <c r="AT35" s="10"/>
      <c r="AU35" s="10"/>
      <c r="AV35" s="10"/>
      <c r="AW35" s="10"/>
      <c r="AX35" s="10"/>
      <c r="AY35" s="10"/>
    </row>
    <row r="36" spans="1:51" ht="99.6" customHeight="1" outlineLevel="1" x14ac:dyDescent="0.3">
      <c r="A36" s="195"/>
      <c r="B36" s="457"/>
      <c r="C36" s="481">
        <v>10809</v>
      </c>
      <c r="D36" s="482" t="s">
        <v>237</v>
      </c>
      <c r="E36" s="483" t="s">
        <v>40</v>
      </c>
      <c r="F36" s="483" t="s">
        <v>15</v>
      </c>
      <c r="G36" s="483">
        <v>8</v>
      </c>
      <c r="H36" s="461" t="s">
        <v>28</v>
      </c>
      <c r="I36" s="484">
        <v>176</v>
      </c>
      <c r="J36" s="180"/>
      <c r="K36" s="4"/>
      <c r="L36" s="241"/>
      <c r="M36" s="245"/>
      <c r="N36" s="167"/>
      <c r="O36" s="168"/>
      <c r="P36" s="200"/>
      <c r="Q36" s="182"/>
      <c r="R36" s="169"/>
      <c r="S36" s="265"/>
      <c r="T36" s="170"/>
      <c r="U36" s="171"/>
      <c r="V36" s="211"/>
      <c r="W36" s="110"/>
      <c r="X36" s="3"/>
      <c r="Y36" s="196"/>
      <c r="Z36" s="3"/>
      <c r="AA36" s="3"/>
      <c r="AB36" s="3"/>
      <c r="AC36" s="239">
        <f t="shared" si="2"/>
        <v>0</v>
      </c>
      <c r="AD36" s="53"/>
      <c r="AE36" s="425">
        <v>4.3470000000000004</v>
      </c>
      <c r="AF36" s="58">
        <f t="shared" si="3"/>
        <v>0</v>
      </c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243"/>
      <c r="AR36" s="243"/>
      <c r="AS36" s="243"/>
      <c r="AT36" s="10"/>
      <c r="AU36" s="10"/>
      <c r="AV36" s="10"/>
      <c r="AW36" s="10"/>
      <c r="AX36" s="10"/>
      <c r="AY36" s="10"/>
    </row>
    <row r="37" spans="1:51" ht="99.6" customHeight="1" outlineLevel="1" x14ac:dyDescent="0.3">
      <c r="A37" s="195"/>
      <c r="B37" s="457"/>
      <c r="C37" s="481">
        <v>10810</v>
      </c>
      <c r="D37" s="482" t="s">
        <v>229</v>
      </c>
      <c r="E37" s="483" t="s">
        <v>23</v>
      </c>
      <c r="F37" s="483" t="s">
        <v>15</v>
      </c>
      <c r="G37" s="483">
        <v>8</v>
      </c>
      <c r="H37" s="461" t="s">
        <v>28</v>
      </c>
      <c r="I37" s="484">
        <v>175</v>
      </c>
      <c r="J37" s="180"/>
      <c r="K37" s="4"/>
      <c r="L37" s="241"/>
      <c r="M37" s="245"/>
      <c r="N37" s="167"/>
      <c r="O37" s="168"/>
      <c r="P37" s="200"/>
      <c r="Q37" s="182"/>
      <c r="R37" s="169"/>
      <c r="S37" s="265"/>
      <c r="T37" s="170"/>
      <c r="U37" s="171"/>
      <c r="V37" s="211"/>
      <c r="W37" s="110"/>
      <c r="X37" s="3"/>
      <c r="Y37" s="196"/>
      <c r="Z37" s="3"/>
      <c r="AA37" s="3"/>
      <c r="AB37" s="3"/>
      <c r="AC37" s="239">
        <f t="shared" si="2"/>
        <v>0</v>
      </c>
      <c r="AD37" s="53"/>
      <c r="AE37" s="425">
        <v>3.91</v>
      </c>
      <c r="AF37" s="58">
        <f t="shared" si="3"/>
        <v>0</v>
      </c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243"/>
      <c r="AR37" s="243"/>
      <c r="AS37" s="243"/>
      <c r="AT37" s="10"/>
      <c r="AU37" s="10"/>
      <c r="AV37" s="10"/>
      <c r="AW37" s="10"/>
      <c r="AX37" s="10"/>
      <c r="AY37" s="10"/>
    </row>
    <row r="38" spans="1:51" ht="99.6" customHeight="1" outlineLevel="1" x14ac:dyDescent="0.3">
      <c r="A38" s="195"/>
      <c r="B38" s="457"/>
      <c r="C38" s="481">
        <v>10811</v>
      </c>
      <c r="D38" s="482" t="s">
        <v>238</v>
      </c>
      <c r="E38" s="483" t="s">
        <v>40</v>
      </c>
      <c r="F38" s="483" t="s">
        <v>45</v>
      </c>
      <c r="G38" s="483">
        <v>8</v>
      </c>
      <c r="H38" s="461" t="s">
        <v>28</v>
      </c>
      <c r="I38" s="484">
        <v>104</v>
      </c>
      <c r="J38" s="180"/>
      <c r="K38" s="4"/>
      <c r="L38" s="241"/>
      <c r="M38" s="245"/>
      <c r="N38" s="167"/>
      <c r="O38" s="168"/>
      <c r="P38" s="200"/>
      <c r="Q38" s="182"/>
      <c r="R38" s="169"/>
      <c r="S38" s="265"/>
      <c r="T38" s="170"/>
      <c r="U38" s="171"/>
      <c r="V38" s="211"/>
      <c r="W38" s="110"/>
      <c r="X38" s="3"/>
      <c r="Y38" s="196"/>
      <c r="Z38" s="3"/>
      <c r="AA38" s="3"/>
      <c r="AB38" s="3"/>
      <c r="AC38" s="239">
        <f t="shared" si="2"/>
        <v>0</v>
      </c>
      <c r="AD38" s="53"/>
      <c r="AE38" s="425">
        <v>2.1360000000000001</v>
      </c>
      <c r="AF38" s="58">
        <f t="shared" si="3"/>
        <v>0</v>
      </c>
      <c r="AG38" s="411"/>
      <c r="AH38" s="411"/>
      <c r="AI38" s="411"/>
      <c r="AJ38" s="411"/>
      <c r="AK38" s="411"/>
      <c r="AL38" s="411"/>
      <c r="AM38" s="411"/>
      <c r="AN38" s="411"/>
      <c r="AO38" s="411"/>
      <c r="AP38" s="411"/>
      <c r="AQ38" s="243"/>
      <c r="AR38" s="243"/>
      <c r="AS38" s="243"/>
      <c r="AT38" s="10"/>
      <c r="AU38" s="10"/>
      <c r="AV38" s="10"/>
      <c r="AW38" s="10"/>
      <c r="AX38" s="10"/>
      <c r="AY38" s="10"/>
    </row>
    <row r="39" spans="1:51" ht="99.6" customHeight="1" outlineLevel="1" x14ac:dyDescent="0.3">
      <c r="A39" s="195"/>
      <c r="B39" s="457"/>
      <c r="C39" s="481">
        <v>10812</v>
      </c>
      <c r="D39" s="482" t="s">
        <v>230</v>
      </c>
      <c r="E39" s="483" t="s">
        <v>23</v>
      </c>
      <c r="F39" s="483" t="s">
        <v>45</v>
      </c>
      <c r="G39" s="483">
        <v>8</v>
      </c>
      <c r="H39" s="461" t="s">
        <v>28</v>
      </c>
      <c r="I39" s="484">
        <v>102</v>
      </c>
      <c r="J39" s="180"/>
      <c r="K39" s="4"/>
      <c r="L39" s="241"/>
      <c r="M39" s="245"/>
      <c r="N39" s="167"/>
      <c r="O39" s="168"/>
      <c r="P39" s="200"/>
      <c r="Q39" s="182"/>
      <c r="R39" s="169"/>
      <c r="S39" s="265"/>
      <c r="T39" s="170"/>
      <c r="U39" s="171"/>
      <c r="V39" s="211"/>
      <c r="W39" s="110"/>
      <c r="X39" s="3"/>
      <c r="Y39" s="196"/>
      <c r="Z39" s="3"/>
      <c r="AA39" s="3"/>
      <c r="AB39" s="3"/>
      <c r="AC39" s="239">
        <f t="shared" si="2"/>
        <v>0</v>
      </c>
      <c r="AD39" s="53"/>
      <c r="AE39" s="425">
        <v>1.879</v>
      </c>
      <c r="AF39" s="58">
        <f t="shared" si="3"/>
        <v>0</v>
      </c>
      <c r="AG39" s="411"/>
      <c r="AH39" s="411"/>
      <c r="AI39" s="411"/>
      <c r="AJ39" s="411"/>
      <c r="AK39" s="411"/>
      <c r="AL39" s="411"/>
      <c r="AM39" s="411"/>
      <c r="AN39" s="411"/>
      <c r="AO39" s="411"/>
      <c r="AP39" s="411"/>
      <c r="AQ39" s="243"/>
      <c r="AR39" s="243"/>
      <c r="AS39" s="243"/>
      <c r="AT39" s="10"/>
      <c r="AU39" s="10"/>
      <c r="AV39" s="10"/>
      <c r="AW39" s="10"/>
      <c r="AX39" s="10"/>
      <c r="AY39" s="10"/>
    </row>
    <row r="40" spans="1:51" ht="99.6" customHeight="1" outlineLevel="1" x14ac:dyDescent="0.3">
      <c r="A40" s="195"/>
      <c r="B40" s="457"/>
      <c r="C40" s="481">
        <v>10813</v>
      </c>
      <c r="D40" s="482" t="s">
        <v>231</v>
      </c>
      <c r="E40" s="483" t="s">
        <v>23</v>
      </c>
      <c r="F40" s="483" t="s">
        <v>16</v>
      </c>
      <c r="G40" s="483">
        <v>10</v>
      </c>
      <c r="H40" s="461" t="s">
        <v>27</v>
      </c>
      <c r="I40" s="484">
        <v>87</v>
      </c>
      <c r="J40" s="180"/>
      <c r="K40" s="4"/>
      <c r="L40" s="241"/>
      <c r="M40" s="245"/>
      <c r="N40" s="167"/>
      <c r="O40" s="168"/>
      <c r="P40" s="200"/>
      <c r="Q40" s="182"/>
      <c r="R40" s="169"/>
      <c r="S40" s="265"/>
      <c r="T40" s="170"/>
      <c r="U40" s="171"/>
      <c r="V40" s="211"/>
      <c r="W40" s="110"/>
      <c r="X40" s="3"/>
      <c r="Y40" s="196"/>
      <c r="Z40" s="3"/>
      <c r="AA40" s="3"/>
      <c r="AB40" s="3"/>
      <c r="AC40" s="239">
        <f t="shared" si="2"/>
        <v>0</v>
      </c>
      <c r="AD40" s="53"/>
      <c r="AE40" s="425">
        <v>0.95199999999999996</v>
      </c>
      <c r="AF40" s="58">
        <f t="shared" si="3"/>
        <v>0</v>
      </c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243"/>
      <c r="AR40" s="243"/>
      <c r="AS40" s="243"/>
      <c r="AT40" s="10"/>
      <c r="AU40" s="10"/>
      <c r="AV40" s="10"/>
      <c r="AW40" s="10"/>
      <c r="AX40" s="10"/>
      <c r="AY40" s="10"/>
    </row>
    <row r="41" spans="1:51" ht="99.6" customHeight="1" outlineLevel="1" x14ac:dyDescent="0.3">
      <c r="A41" s="195"/>
      <c r="B41" s="457"/>
      <c r="C41" s="481">
        <v>10814</v>
      </c>
      <c r="D41" s="482" t="s">
        <v>232</v>
      </c>
      <c r="E41" s="483" t="s">
        <v>22</v>
      </c>
      <c r="F41" s="483" t="s">
        <v>16</v>
      </c>
      <c r="G41" s="483">
        <v>6</v>
      </c>
      <c r="H41" s="461" t="s">
        <v>47</v>
      </c>
      <c r="I41" s="484">
        <v>55</v>
      </c>
      <c r="J41" s="180"/>
      <c r="K41" s="4"/>
      <c r="L41" s="241"/>
      <c r="M41" s="245"/>
      <c r="N41" s="167"/>
      <c r="O41" s="168"/>
      <c r="P41" s="200"/>
      <c r="Q41" s="182"/>
      <c r="R41" s="169"/>
      <c r="S41" s="265"/>
      <c r="T41" s="170"/>
      <c r="U41" s="171"/>
      <c r="V41" s="211"/>
      <c r="W41" s="110"/>
      <c r="X41" s="3"/>
      <c r="Y41" s="196"/>
      <c r="Z41" s="3"/>
      <c r="AA41" s="3"/>
      <c r="AB41" s="3"/>
      <c r="AC41" s="239">
        <f t="shared" si="2"/>
        <v>0</v>
      </c>
      <c r="AD41" s="53"/>
      <c r="AE41" s="425">
        <v>0.33700000000000002</v>
      </c>
      <c r="AF41" s="58">
        <f t="shared" si="3"/>
        <v>0</v>
      </c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243"/>
      <c r="AR41" s="243"/>
      <c r="AS41" s="243"/>
      <c r="AT41" s="10"/>
      <c r="AU41" s="10"/>
      <c r="AV41" s="10"/>
      <c r="AW41" s="10"/>
      <c r="AX41" s="10"/>
      <c r="AY41" s="10"/>
    </row>
    <row r="42" spans="1:51" ht="100.05" customHeight="1" outlineLevel="1" x14ac:dyDescent="0.3">
      <c r="A42" s="196"/>
      <c r="B42" s="457"/>
      <c r="C42" s="481">
        <v>10815</v>
      </c>
      <c r="D42" s="482" t="s">
        <v>233</v>
      </c>
      <c r="E42" s="483" t="s">
        <v>23</v>
      </c>
      <c r="F42" s="483" t="s">
        <v>16</v>
      </c>
      <c r="G42" s="483">
        <v>10</v>
      </c>
      <c r="H42" s="461" t="s">
        <v>27</v>
      </c>
      <c r="I42" s="484">
        <v>46</v>
      </c>
      <c r="J42" s="180"/>
      <c r="K42" s="4"/>
      <c r="L42" s="241"/>
      <c r="M42" s="245"/>
      <c r="N42" s="167"/>
      <c r="O42" s="168"/>
      <c r="P42" s="200"/>
      <c r="Q42" s="182"/>
      <c r="R42" s="169"/>
      <c r="S42" s="265"/>
      <c r="T42" s="170"/>
      <c r="U42" s="171"/>
      <c r="V42" s="211"/>
      <c r="W42" s="110"/>
      <c r="X42" s="3"/>
      <c r="Y42" s="196"/>
      <c r="Z42" s="3"/>
      <c r="AA42" s="3"/>
      <c r="AB42" s="3"/>
      <c r="AC42" s="239">
        <f t="shared" si="2"/>
        <v>0</v>
      </c>
      <c r="AD42" s="193"/>
      <c r="AE42" s="58">
        <v>0.318</v>
      </c>
      <c r="AF42" s="58">
        <f t="shared" si="3"/>
        <v>0</v>
      </c>
      <c r="AG42" s="414"/>
      <c r="AH42" s="413"/>
      <c r="AI42" s="411"/>
      <c r="AJ42" s="411"/>
      <c r="AK42" s="411"/>
      <c r="AL42" s="415"/>
      <c r="AM42" s="411"/>
      <c r="AN42" s="411"/>
      <c r="AO42" s="411"/>
      <c r="AP42" s="411"/>
      <c r="AQ42" s="243"/>
      <c r="AR42" s="243"/>
      <c r="AS42" s="243"/>
      <c r="AT42" s="10"/>
      <c r="AU42" s="10"/>
      <c r="AV42" s="10"/>
      <c r="AW42" s="10"/>
      <c r="AX42" s="10"/>
      <c r="AY42" s="10"/>
    </row>
    <row r="43" spans="1:51" ht="100.05" customHeight="1" outlineLevel="1" thickBot="1" x14ac:dyDescent="0.35">
      <c r="A43" s="196"/>
      <c r="B43" s="485"/>
      <c r="C43" s="486">
        <v>10816</v>
      </c>
      <c r="D43" s="487" t="s">
        <v>234</v>
      </c>
      <c r="E43" s="488" t="s">
        <v>23</v>
      </c>
      <c r="F43" s="488" t="s">
        <v>20</v>
      </c>
      <c r="G43" s="488">
        <v>10</v>
      </c>
      <c r="H43" s="489" t="s">
        <v>27</v>
      </c>
      <c r="I43" s="490">
        <v>39</v>
      </c>
      <c r="J43" s="309"/>
      <c r="K43" s="228"/>
      <c r="L43" s="242"/>
      <c r="M43" s="246"/>
      <c r="N43" s="229"/>
      <c r="O43" s="230"/>
      <c r="P43" s="231"/>
      <c r="Q43" s="232"/>
      <c r="R43" s="233"/>
      <c r="S43" s="266"/>
      <c r="T43" s="234"/>
      <c r="U43" s="235"/>
      <c r="V43" s="236"/>
      <c r="W43" s="237"/>
      <c r="X43" s="238"/>
      <c r="Y43" s="215"/>
      <c r="Z43" s="238"/>
      <c r="AA43" s="238"/>
      <c r="AB43" s="238"/>
      <c r="AC43" s="240">
        <f t="shared" si="2"/>
        <v>0</v>
      </c>
      <c r="AD43" s="193"/>
      <c r="AE43" s="58">
        <v>0.247</v>
      </c>
      <c r="AF43" s="58">
        <f t="shared" si="3"/>
        <v>0</v>
      </c>
      <c r="AG43" s="414"/>
      <c r="AH43" s="413"/>
      <c r="AI43" s="411"/>
      <c r="AJ43" s="411"/>
      <c r="AK43" s="411"/>
      <c r="AL43" s="415"/>
      <c r="AM43" s="411"/>
      <c r="AN43" s="411"/>
      <c r="AO43" s="411"/>
      <c r="AP43" s="411"/>
      <c r="AQ43" s="243"/>
      <c r="AR43" s="243"/>
      <c r="AS43" s="243"/>
      <c r="AT43" s="10"/>
      <c r="AU43" s="10"/>
      <c r="AV43" s="10"/>
      <c r="AW43" s="10"/>
      <c r="AX43" s="10"/>
      <c r="AY43" s="10"/>
    </row>
    <row r="44" spans="1:51" ht="100.05" customHeight="1" outlineLevel="1" collapsed="1" x14ac:dyDescent="0.3">
      <c r="A44" s="196"/>
      <c r="B44" s="475"/>
      <c r="C44" s="476">
        <v>10709</v>
      </c>
      <c r="D44" s="477" t="s">
        <v>212</v>
      </c>
      <c r="E44" s="478" t="s">
        <v>23</v>
      </c>
      <c r="F44" s="478" t="s">
        <v>202</v>
      </c>
      <c r="G44" s="478">
        <v>2</v>
      </c>
      <c r="H44" s="479" t="s">
        <v>28</v>
      </c>
      <c r="I44" s="480">
        <v>132</v>
      </c>
      <c r="J44" s="391"/>
      <c r="K44" s="7"/>
      <c r="L44" s="241"/>
      <c r="M44" s="245"/>
      <c r="N44" s="167"/>
      <c r="O44" s="168"/>
      <c r="P44" s="200"/>
      <c r="Q44" s="182"/>
      <c r="R44" s="169"/>
      <c r="S44" s="265"/>
      <c r="T44" s="170"/>
      <c r="U44" s="171"/>
      <c r="V44" s="211"/>
      <c r="W44" s="110"/>
      <c r="X44" s="3"/>
      <c r="Y44" s="196"/>
      <c r="Z44" s="3"/>
      <c r="AA44" s="3"/>
      <c r="AB44" s="31"/>
      <c r="AC44" s="213">
        <f t="shared" si="2"/>
        <v>0</v>
      </c>
      <c r="AD44" s="193"/>
      <c r="AE44" s="58">
        <f>1.211+1.275</f>
        <v>2.4859999999999998</v>
      </c>
      <c r="AF44" s="58">
        <f t="shared" si="3"/>
        <v>0</v>
      </c>
      <c r="AG44" s="414"/>
      <c r="AH44" s="413"/>
      <c r="AI44" s="411"/>
      <c r="AJ44" s="411"/>
      <c r="AK44" s="411"/>
      <c r="AL44" s="415"/>
      <c r="AM44" s="411"/>
      <c r="AN44" s="411"/>
      <c r="AO44" s="411"/>
      <c r="AP44" s="411"/>
      <c r="AQ44" s="243"/>
      <c r="AR44" s="243"/>
      <c r="AS44" s="243"/>
      <c r="AT44" s="10"/>
      <c r="AU44" s="10"/>
      <c r="AV44" s="10"/>
      <c r="AW44" s="10"/>
      <c r="AX44" s="10"/>
      <c r="AY44" s="10"/>
    </row>
    <row r="45" spans="1:51" ht="100.05" customHeight="1" outlineLevel="1" x14ac:dyDescent="0.3">
      <c r="A45" s="196"/>
      <c r="B45" s="457"/>
      <c r="C45" s="481">
        <v>10714</v>
      </c>
      <c r="D45" s="482" t="s">
        <v>221</v>
      </c>
      <c r="E45" s="483" t="s">
        <v>23</v>
      </c>
      <c r="F45" s="483" t="s">
        <v>202</v>
      </c>
      <c r="G45" s="483">
        <v>2</v>
      </c>
      <c r="H45" s="461" t="s">
        <v>28</v>
      </c>
      <c r="I45" s="484">
        <v>129</v>
      </c>
      <c r="J45" s="391"/>
      <c r="K45" s="7"/>
      <c r="L45" s="241"/>
      <c r="M45" s="245"/>
      <c r="N45" s="167"/>
      <c r="O45" s="168"/>
      <c r="P45" s="200"/>
      <c r="Q45" s="182"/>
      <c r="R45" s="169"/>
      <c r="S45" s="265"/>
      <c r="T45" s="170"/>
      <c r="U45" s="171"/>
      <c r="V45" s="211"/>
      <c r="W45" s="110"/>
      <c r="X45" s="3"/>
      <c r="Y45" s="196"/>
      <c r="Z45" s="3"/>
      <c r="AA45" s="3"/>
      <c r="AB45" s="31"/>
      <c r="AC45" s="213">
        <f t="shared" si="2"/>
        <v>0</v>
      </c>
      <c r="AD45" s="193"/>
      <c r="AE45" s="58">
        <f>1.318+1.251</f>
        <v>2.569</v>
      </c>
      <c r="AF45" s="58">
        <f t="shared" si="3"/>
        <v>0</v>
      </c>
      <c r="AG45" s="414"/>
      <c r="AH45" s="413"/>
      <c r="AI45" s="411"/>
      <c r="AJ45" s="411"/>
      <c r="AK45" s="411"/>
      <c r="AL45" s="415"/>
      <c r="AM45" s="411"/>
      <c r="AN45" s="411"/>
      <c r="AO45" s="411"/>
      <c r="AP45" s="411"/>
      <c r="AQ45" s="243"/>
      <c r="AR45" s="243"/>
      <c r="AS45" s="243"/>
      <c r="AT45" s="10"/>
      <c r="AU45" s="10"/>
      <c r="AV45" s="10"/>
      <c r="AW45" s="10"/>
      <c r="AX45" s="10"/>
      <c r="AY45" s="10"/>
    </row>
    <row r="46" spans="1:51" ht="100.05" customHeight="1" outlineLevel="1" x14ac:dyDescent="0.3">
      <c r="A46" s="196"/>
      <c r="B46" s="457"/>
      <c r="C46" s="481">
        <v>10715</v>
      </c>
      <c r="D46" s="482" t="s">
        <v>222</v>
      </c>
      <c r="E46" s="483" t="s">
        <v>40</v>
      </c>
      <c r="F46" s="483" t="s">
        <v>202</v>
      </c>
      <c r="G46" s="483">
        <v>2</v>
      </c>
      <c r="H46" s="461" t="s">
        <v>28</v>
      </c>
      <c r="I46" s="484">
        <v>127</v>
      </c>
      <c r="J46" s="391"/>
      <c r="K46" s="7"/>
      <c r="L46" s="241"/>
      <c r="M46" s="245"/>
      <c r="N46" s="167"/>
      <c r="O46" s="168"/>
      <c r="P46" s="200"/>
      <c r="Q46" s="182"/>
      <c r="R46" s="169"/>
      <c r="S46" s="265"/>
      <c r="T46" s="170"/>
      <c r="U46" s="171"/>
      <c r="V46" s="211"/>
      <c r="W46" s="110"/>
      <c r="X46" s="3"/>
      <c r="Y46" s="196"/>
      <c r="Z46" s="3"/>
      <c r="AA46" s="3"/>
      <c r="AB46" s="31"/>
      <c r="AC46" s="213">
        <f t="shared" si="2"/>
        <v>0</v>
      </c>
      <c r="AD46" s="193"/>
      <c r="AE46" s="58">
        <f>1.351+1.203</f>
        <v>2.5540000000000003</v>
      </c>
      <c r="AF46" s="58">
        <f t="shared" si="3"/>
        <v>0</v>
      </c>
      <c r="AG46" s="414"/>
      <c r="AH46" s="413"/>
      <c r="AI46" s="411"/>
      <c r="AJ46" s="411"/>
      <c r="AK46" s="411"/>
      <c r="AL46" s="415"/>
      <c r="AM46" s="411"/>
      <c r="AN46" s="411"/>
      <c r="AO46" s="411"/>
      <c r="AP46" s="411"/>
      <c r="AQ46" s="243"/>
      <c r="AR46" s="243"/>
      <c r="AS46" s="243"/>
      <c r="AT46" s="10"/>
      <c r="AU46" s="10"/>
      <c r="AV46" s="10"/>
      <c r="AW46" s="10"/>
      <c r="AX46" s="10"/>
      <c r="AY46" s="10"/>
    </row>
    <row r="47" spans="1:51" ht="100.05" customHeight="1" outlineLevel="1" x14ac:dyDescent="0.3">
      <c r="A47" s="196"/>
      <c r="B47" s="457"/>
      <c r="C47" s="481">
        <v>10716</v>
      </c>
      <c r="D47" s="482" t="s">
        <v>223</v>
      </c>
      <c r="E47" s="483" t="s">
        <v>40</v>
      </c>
      <c r="F47" s="483" t="s">
        <v>202</v>
      </c>
      <c r="G47" s="483">
        <v>2</v>
      </c>
      <c r="H47" s="461" t="s">
        <v>28</v>
      </c>
      <c r="I47" s="484">
        <v>127</v>
      </c>
      <c r="J47" s="391"/>
      <c r="K47" s="7"/>
      <c r="L47" s="241"/>
      <c r="M47" s="245"/>
      <c r="N47" s="167"/>
      <c r="O47" s="168"/>
      <c r="P47" s="200"/>
      <c r="Q47" s="182"/>
      <c r="R47" s="169"/>
      <c r="S47" s="265"/>
      <c r="T47" s="170"/>
      <c r="U47" s="171"/>
      <c r="V47" s="211"/>
      <c r="W47" s="110"/>
      <c r="X47" s="3"/>
      <c r="Y47" s="196"/>
      <c r="Z47" s="3"/>
      <c r="AA47" s="3"/>
      <c r="AB47" s="31"/>
      <c r="AC47" s="213">
        <f t="shared" si="2"/>
        <v>0</v>
      </c>
      <c r="AD47" s="193"/>
      <c r="AE47" s="58">
        <f>1.343+1.153</f>
        <v>2.496</v>
      </c>
      <c r="AF47" s="58">
        <f t="shared" si="3"/>
        <v>0</v>
      </c>
      <c r="AG47" s="414"/>
      <c r="AH47" s="413"/>
      <c r="AI47" s="411"/>
      <c r="AJ47" s="411"/>
      <c r="AK47" s="411"/>
      <c r="AL47" s="415"/>
      <c r="AM47" s="411"/>
      <c r="AN47" s="411"/>
      <c r="AO47" s="411"/>
      <c r="AP47" s="411"/>
      <c r="AQ47" s="243"/>
      <c r="AR47" s="243"/>
      <c r="AS47" s="243"/>
      <c r="AT47" s="10"/>
      <c r="AU47" s="10"/>
      <c r="AV47" s="10"/>
      <c r="AW47" s="10"/>
      <c r="AX47" s="10"/>
      <c r="AY47" s="10"/>
    </row>
    <row r="48" spans="1:51" ht="100.05" customHeight="1" outlineLevel="1" x14ac:dyDescent="0.3">
      <c r="A48" s="196"/>
      <c r="B48" s="457"/>
      <c r="C48" s="481">
        <v>10705</v>
      </c>
      <c r="D48" s="482" t="s">
        <v>220</v>
      </c>
      <c r="E48" s="483" t="s">
        <v>23</v>
      </c>
      <c r="F48" s="483" t="s">
        <v>202</v>
      </c>
      <c r="G48" s="483">
        <v>2</v>
      </c>
      <c r="H48" s="461" t="s">
        <v>28</v>
      </c>
      <c r="I48" s="484">
        <v>146</v>
      </c>
      <c r="J48" s="391"/>
      <c r="K48" s="7"/>
      <c r="L48" s="241"/>
      <c r="M48" s="245"/>
      <c r="N48" s="167"/>
      <c r="O48" s="168"/>
      <c r="P48" s="200"/>
      <c r="Q48" s="182"/>
      <c r="R48" s="169"/>
      <c r="S48" s="265"/>
      <c r="T48" s="170"/>
      <c r="U48" s="171"/>
      <c r="V48" s="211"/>
      <c r="W48" s="110"/>
      <c r="X48" s="3"/>
      <c r="Y48" s="196"/>
      <c r="Z48" s="3"/>
      <c r="AA48" s="3"/>
      <c r="AB48" s="31"/>
      <c r="AC48" s="213">
        <f t="shared" si="2"/>
        <v>0</v>
      </c>
      <c r="AD48" s="193"/>
      <c r="AE48" s="58">
        <f>0.987+1.193</f>
        <v>2.1800000000000002</v>
      </c>
      <c r="AF48" s="58">
        <f t="shared" si="3"/>
        <v>0</v>
      </c>
      <c r="AG48" s="414"/>
      <c r="AH48" s="413"/>
      <c r="AI48" s="411"/>
      <c r="AJ48" s="411"/>
      <c r="AK48" s="411"/>
      <c r="AL48" s="415"/>
      <c r="AM48" s="411"/>
      <c r="AN48" s="411"/>
      <c r="AO48" s="411"/>
      <c r="AP48" s="411"/>
      <c r="AQ48" s="243"/>
      <c r="AR48" s="243"/>
      <c r="AS48" s="243"/>
      <c r="AT48" s="10"/>
      <c r="AU48" s="10"/>
      <c r="AV48" s="10"/>
      <c r="AW48" s="10"/>
      <c r="AX48" s="10"/>
      <c r="AY48" s="10"/>
    </row>
    <row r="49" spans="1:51" ht="100.05" customHeight="1" outlineLevel="1" x14ac:dyDescent="0.3">
      <c r="A49" s="196"/>
      <c r="B49" s="457"/>
      <c r="C49" s="481">
        <v>10706</v>
      </c>
      <c r="D49" s="482" t="s">
        <v>219</v>
      </c>
      <c r="E49" s="483" t="s">
        <v>22</v>
      </c>
      <c r="F49" s="483" t="s">
        <v>202</v>
      </c>
      <c r="G49" s="483">
        <v>2</v>
      </c>
      <c r="H49" s="461" t="s">
        <v>28</v>
      </c>
      <c r="I49" s="484">
        <v>146</v>
      </c>
      <c r="J49" s="391"/>
      <c r="K49" s="7"/>
      <c r="L49" s="241"/>
      <c r="M49" s="245"/>
      <c r="N49" s="167"/>
      <c r="O49" s="168"/>
      <c r="P49" s="200"/>
      <c r="Q49" s="182"/>
      <c r="R49" s="169"/>
      <c r="S49" s="265"/>
      <c r="T49" s="170"/>
      <c r="U49" s="171"/>
      <c r="V49" s="211"/>
      <c r="W49" s="110"/>
      <c r="X49" s="3"/>
      <c r="Y49" s="196"/>
      <c r="Z49" s="3"/>
      <c r="AA49" s="3"/>
      <c r="AB49" s="31"/>
      <c r="AC49" s="213">
        <f t="shared" si="2"/>
        <v>0</v>
      </c>
      <c r="AD49" s="193"/>
      <c r="AE49" s="58">
        <f>1.1128+1.087</f>
        <v>2.1997999999999998</v>
      </c>
      <c r="AF49" s="58">
        <f t="shared" si="3"/>
        <v>0</v>
      </c>
      <c r="AG49" s="414"/>
      <c r="AH49" s="413"/>
      <c r="AI49" s="411"/>
      <c r="AJ49" s="411"/>
      <c r="AK49" s="411"/>
      <c r="AL49" s="415"/>
      <c r="AM49" s="411"/>
      <c r="AN49" s="411"/>
      <c r="AO49" s="411"/>
      <c r="AP49" s="411"/>
      <c r="AQ49" s="243"/>
      <c r="AR49" s="243"/>
      <c r="AS49" s="243"/>
      <c r="AT49" s="10"/>
      <c r="AU49" s="10"/>
      <c r="AV49" s="10"/>
      <c r="AW49" s="10"/>
      <c r="AX49" s="10"/>
      <c r="AY49" s="10"/>
    </row>
    <row r="50" spans="1:51" ht="100.05" customHeight="1" outlineLevel="1" x14ac:dyDescent="0.3">
      <c r="A50" s="196"/>
      <c r="B50" s="457"/>
      <c r="C50" s="481">
        <v>10717</v>
      </c>
      <c r="D50" s="482" t="s">
        <v>213</v>
      </c>
      <c r="E50" s="483" t="s">
        <v>40</v>
      </c>
      <c r="F50" s="483" t="s">
        <v>17</v>
      </c>
      <c r="G50" s="483">
        <v>2</v>
      </c>
      <c r="H50" s="461" t="s">
        <v>28</v>
      </c>
      <c r="I50" s="484">
        <v>110</v>
      </c>
      <c r="J50" s="391"/>
      <c r="K50" s="7"/>
      <c r="L50" s="241"/>
      <c r="M50" s="245"/>
      <c r="N50" s="167"/>
      <c r="O50" s="168"/>
      <c r="P50" s="200"/>
      <c r="Q50" s="182"/>
      <c r="R50" s="169"/>
      <c r="S50" s="265"/>
      <c r="T50" s="170"/>
      <c r="U50" s="171"/>
      <c r="V50" s="211"/>
      <c r="W50" s="110"/>
      <c r="X50" s="3"/>
      <c r="Y50" s="196"/>
      <c r="Z50" s="3"/>
      <c r="AA50" s="3"/>
      <c r="AB50" s="31"/>
      <c r="AC50" s="213">
        <f t="shared" si="2"/>
        <v>0</v>
      </c>
      <c r="AD50" s="193"/>
      <c r="AE50" s="58">
        <f>0.918+0.917</f>
        <v>1.835</v>
      </c>
      <c r="AF50" s="58">
        <f t="shared" si="3"/>
        <v>0</v>
      </c>
      <c r="AG50" s="414"/>
      <c r="AH50" s="413"/>
      <c r="AI50" s="411"/>
      <c r="AJ50" s="411"/>
      <c r="AK50" s="411"/>
      <c r="AL50" s="415"/>
      <c r="AM50" s="411"/>
      <c r="AN50" s="411"/>
      <c r="AO50" s="411"/>
      <c r="AP50" s="411"/>
      <c r="AQ50" s="243"/>
      <c r="AR50" s="243"/>
      <c r="AS50" s="243"/>
      <c r="AT50" s="10"/>
      <c r="AU50" s="10"/>
      <c r="AV50" s="10"/>
      <c r="AW50" s="10"/>
      <c r="AX50" s="10"/>
      <c r="AY50" s="10"/>
    </row>
    <row r="51" spans="1:51" ht="100.05" customHeight="1" outlineLevel="1" x14ac:dyDescent="0.3">
      <c r="A51" s="196"/>
      <c r="B51" s="457"/>
      <c r="C51" s="481">
        <v>10718</v>
      </c>
      <c r="D51" s="482" t="s">
        <v>196</v>
      </c>
      <c r="E51" s="483" t="s">
        <v>23</v>
      </c>
      <c r="F51" s="483" t="s">
        <v>17</v>
      </c>
      <c r="G51" s="483">
        <v>4</v>
      </c>
      <c r="H51" s="461" t="s">
        <v>28</v>
      </c>
      <c r="I51" s="484">
        <v>173</v>
      </c>
      <c r="J51" s="391"/>
      <c r="K51" s="7"/>
      <c r="L51" s="241"/>
      <c r="M51" s="245"/>
      <c r="N51" s="167"/>
      <c r="O51" s="168"/>
      <c r="P51" s="200"/>
      <c r="Q51" s="182"/>
      <c r="R51" s="169"/>
      <c r="S51" s="265"/>
      <c r="T51" s="170"/>
      <c r="U51" s="171"/>
      <c r="V51" s="211"/>
      <c r="W51" s="110"/>
      <c r="X51" s="3"/>
      <c r="Y51" s="196"/>
      <c r="Z51" s="3"/>
      <c r="AA51" s="3"/>
      <c r="AB51" s="31"/>
      <c r="AC51" s="213">
        <f t="shared" si="2"/>
        <v>0</v>
      </c>
      <c r="AD51" s="193"/>
      <c r="AE51" s="58">
        <f>0.697+0.502+0.541+0.656</f>
        <v>2.3959999999999999</v>
      </c>
      <c r="AF51" s="58">
        <f t="shared" si="3"/>
        <v>0</v>
      </c>
      <c r="AG51" s="414"/>
      <c r="AH51" s="413"/>
      <c r="AI51" s="411"/>
      <c r="AJ51" s="411"/>
      <c r="AK51" s="411"/>
      <c r="AL51" s="415"/>
      <c r="AM51" s="411"/>
      <c r="AN51" s="411"/>
      <c r="AO51" s="411"/>
      <c r="AP51" s="411"/>
      <c r="AQ51" s="243"/>
      <c r="AR51" s="243"/>
      <c r="AS51" s="243"/>
      <c r="AT51" s="10"/>
      <c r="AU51" s="10"/>
      <c r="AV51" s="10"/>
      <c r="AW51" s="10"/>
      <c r="AX51" s="10"/>
      <c r="AY51" s="10"/>
    </row>
    <row r="52" spans="1:51" ht="100.05" customHeight="1" outlineLevel="1" x14ac:dyDescent="0.3">
      <c r="A52" s="196"/>
      <c r="B52" s="457"/>
      <c r="C52" s="481">
        <v>10719</v>
      </c>
      <c r="D52" s="482" t="s">
        <v>214</v>
      </c>
      <c r="E52" s="483" t="s">
        <v>40</v>
      </c>
      <c r="F52" s="483" t="s">
        <v>17</v>
      </c>
      <c r="G52" s="483">
        <v>4</v>
      </c>
      <c r="H52" s="461" t="s">
        <v>28</v>
      </c>
      <c r="I52" s="484">
        <v>177</v>
      </c>
      <c r="J52" s="391"/>
      <c r="K52" s="7"/>
      <c r="L52" s="241"/>
      <c r="M52" s="245"/>
      <c r="N52" s="167"/>
      <c r="O52" s="168"/>
      <c r="P52" s="200"/>
      <c r="Q52" s="182"/>
      <c r="R52" s="169"/>
      <c r="S52" s="265"/>
      <c r="T52" s="170"/>
      <c r="U52" s="171"/>
      <c r="V52" s="211"/>
      <c r="W52" s="110"/>
      <c r="X52" s="3"/>
      <c r="Y52" s="196"/>
      <c r="Z52" s="3"/>
      <c r="AA52" s="3"/>
      <c r="AB52" s="31"/>
      <c r="AC52" s="213">
        <f t="shared" si="2"/>
        <v>0</v>
      </c>
      <c r="AD52" s="193"/>
      <c r="AE52" s="58">
        <f>0.772+0.568+0.458+0.726</f>
        <v>2.524</v>
      </c>
      <c r="AF52" s="58">
        <f t="shared" si="3"/>
        <v>0</v>
      </c>
      <c r="AG52" s="414"/>
      <c r="AH52" s="413"/>
      <c r="AI52" s="411"/>
      <c r="AJ52" s="411"/>
      <c r="AK52" s="411"/>
      <c r="AL52" s="415"/>
      <c r="AM52" s="411"/>
      <c r="AN52" s="411"/>
      <c r="AO52" s="411"/>
      <c r="AP52" s="411"/>
      <c r="AQ52" s="243"/>
      <c r="AR52" s="243"/>
      <c r="AS52" s="243"/>
      <c r="AT52" s="10"/>
      <c r="AU52" s="10"/>
      <c r="AV52" s="10"/>
      <c r="AW52" s="10"/>
      <c r="AX52" s="10"/>
      <c r="AY52" s="10"/>
    </row>
    <row r="53" spans="1:51" ht="100.05" customHeight="1" outlineLevel="1" x14ac:dyDescent="0.3">
      <c r="A53" s="196"/>
      <c r="B53" s="457"/>
      <c r="C53" s="481">
        <v>10702</v>
      </c>
      <c r="D53" s="482" t="s">
        <v>211</v>
      </c>
      <c r="E53" s="483" t="s">
        <v>22</v>
      </c>
      <c r="F53" s="483" t="s">
        <v>17</v>
      </c>
      <c r="G53" s="483">
        <v>2</v>
      </c>
      <c r="H53" s="461" t="s">
        <v>28</v>
      </c>
      <c r="I53" s="484">
        <v>110</v>
      </c>
      <c r="J53" s="391"/>
      <c r="K53" s="7"/>
      <c r="L53" s="241"/>
      <c r="M53" s="245"/>
      <c r="N53" s="167"/>
      <c r="O53" s="168"/>
      <c r="P53" s="200"/>
      <c r="Q53" s="182"/>
      <c r="R53" s="169"/>
      <c r="S53" s="265"/>
      <c r="T53" s="170"/>
      <c r="U53" s="171"/>
      <c r="V53" s="211"/>
      <c r="W53" s="110"/>
      <c r="X53" s="3"/>
      <c r="Y53" s="196"/>
      <c r="Z53" s="3"/>
      <c r="AA53" s="3"/>
      <c r="AB53" s="31"/>
      <c r="AC53" s="213">
        <f t="shared" si="2"/>
        <v>0</v>
      </c>
      <c r="AD53" s="193"/>
      <c r="AE53" s="58">
        <f>0.536+0.794</f>
        <v>1.33</v>
      </c>
      <c r="AF53" s="58">
        <f t="shared" si="3"/>
        <v>0</v>
      </c>
      <c r="AG53" s="414"/>
      <c r="AH53" s="413"/>
      <c r="AI53" s="411"/>
      <c r="AJ53" s="411"/>
      <c r="AK53" s="411"/>
      <c r="AL53" s="415"/>
      <c r="AM53" s="411"/>
      <c r="AN53" s="411"/>
      <c r="AO53" s="411"/>
      <c r="AP53" s="411"/>
      <c r="AQ53" s="243"/>
      <c r="AR53" s="243"/>
      <c r="AS53" s="243"/>
      <c r="AT53" s="10"/>
      <c r="AU53" s="10"/>
      <c r="AV53" s="10"/>
      <c r="AW53" s="10"/>
      <c r="AX53" s="10"/>
      <c r="AY53" s="10"/>
    </row>
    <row r="54" spans="1:51" ht="100.05" customHeight="1" outlineLevel="1" x14ac:dyDescent="0.3">
      <c r="A54" s="196"/>
      <c r="B54" s="457"/>
      <c r="C54" s="481">
        <v>10701</v>
      </c>
      <c r="D54" s="482" t="s">
        <v>210</v>
      </c>
      <c r="E54" s="483" t="s">
        <v>22</v>
      </c>
      <c r="F54" s="483" t="s">
        <v>17</v>
      </c>
      <c r="G54" s="483">
        <v>2</v>
      </c>
      <c r="H54" s="461" t="s">
        <v>28</v>
      </c>
      <c r="I54" s="484">
        <v>110</v>
      </c>
      <c r="J54" s="391"/>
      <c r="K54" s="7"/>
      <c r="L54" s="241"/>
      <c r="M54" s="245"/>
      <c r="N54" s="167"/>
      <c r="O54" s="168"/>
      <c r="P54" s="200"/>
      <c r="Q54" s="182"/>
      <c r="R54" s="169"/>
      <c r="S54" s="265"/>
      <c r="T54" s="170"/>
      <c r="U54" s="171"/>
      <c r="V54" s="211"/>
      <c r="W54" s="110"/>
      <c r="X54" s="3"/>
      <c r="Y54" s="196"/>
      <c r="Z54" s="3"/>
      <c r="AA54" s="3"/>
      <c r="AB54" s="31"/>
      <c r="AC54" s="213">
        <f t="shared" si="2"/>
        <v>0</v>
      </c>
      <c r="AD54" s="193"/>
      <c r="AE54" s="58">
        <f>0.75+0.5</f>
        <v>1.25</v>
      </c>
      <c r="AF54" s="58">
        <f t="shared" si="3"/>
        <v>0</v>
      </c>
      <c r="AG54" s="414"/>
      <c r="AH54" s="413"/>
      <c r="AI54" s="411"/>
      <c r="AJ54" s="411"/>
      <c r="AK54" s="411"/>
      <c r="AL54" s="415"/>
      <c r="AM54" s="411"/>
      <c r="AN54" s="411"/>
      <c r="AO54" s="411"/>
      <c r="AP54" s="411"/>
      <c r="AQ54" s="243"/>
      <c r="AR54" s="243"/>
      <c r="AS54" s="243"/>
      <c r="AT54" s="10"/>
      <c r="AU54" s="10"/>
      <c r="AV54" s="10"/>
      <c r="AW54" s="10"/>
      <c r="AX54" s="10"/>
      <c r="AY54" s="10"/>
    </row>
    <row r="55" spans="1:51" ht="100.05" customHeight="1" outlineLevel="1" x14ac:dyDescent="0.3">
      <c r="A55" s="196"/>
      <c r="B55" s="457"/>
      <c r="C55" s="481">
        <v>10708</v>
      </c>
      <c r="D55" s="482" t="s">
        <v>204</v>
      </c>
      <c r="E55" s="483" t="s">
        <v>22</v>
      </c>
      <c r="F55" s="483" t="s">
        <v>17</v>
      </c>
      <c r="G55" s="483">
        <v>4</v>
      </c>
      <c r="H55" s="461" t="s">
        <v>28</v>
      </c>
      <c r="I55" s="484">
        <v>186</v>
      </c>
      <c r="J55" s="391"/>
      <c r="K55" s="7"/>
      <c r="L55" s="241"/>
      <c r="M55" s="245"/>
      <c r="N55" s="167"/>
      <c r="O55" s="168"/>
      <c r="P55" s="200"/>
      <c r="Q55" s="182"/>
      <c r="R55" s="169"/>
      <c r="S55" s="265"/>
      <c r="T55" s="170"/>
      <c r="U55" s="171"/>
      <c r="V55" s="211"/>
      <c r="W55" s="110"/>
      <c r="X55" s="3"/>
      <c r="Y55" s="196"/>
      <c r="Z55" s="3"/>
      <c r="AA55" s="3"/>
      <c r="AB55" s="31"/>
      <c r="AC55" s="213">
        <f t="shared" si="2"/>
        <v>0</v>
      </c>
      <c r="AD55" s="193"/>
      <c r="AE55" s="58">
        <f>0.47+0.816+0.707+0.419</f>
        <v>2.4119999999999999</v>
      </c>
      <c r="AF55" s="58">
        <f t="shared" si="3"/>
        <v>0</v>
      </c>
      <c r="AG55" s="414"/>
      <c r="AH55" s="413"/>
      <c r="AI55" s="411"/>
      <c r="AJ55" s="411"/>
      <c r="AK55" s="411"/>
      <c r="AL55" s="415"/>
      <c r="AM55" s="411"/>
      <c r="AN55" s="411"/>
      <c r="AO55" s="411"/>
      <c r="AP55" s="411"/>
      <c r="AQ55" s="243"/>
      <c r="AR55" s="243"/>
      <c r="AS55" s="243"/>
      <c r="AT55" s="10"/>
      <c r="AU55" s="10"/>
      <c r="AV55" s="10"/>
      <c r="AW55" s="10"/>
      <c r="AX55" s="10"/>
      <c r="AY55" s="10"/>
    </row>
    <row r="56" spans="1:51" ht="100.05" customHeight="1" outlineLevel="1" x14ac:dyDescent="0.3">
      <c r="A56" s="196"/>
      <c r="B56" s="457"/>
      <c r="C56" s="481">
        <v>10703</v>
      </c>
      <c r="D56" s="482" t="s">
        <v>209</v>
      </c>
      <c r="E56" s="483" t="s">
        <v>22</v>
      </c>
      <c r="F56" s="483" t="s">
        <v>15</v>
      </c>
      <c r="G56" s="483">
        <v>6</v>
      </c>
      <c r="H56" s="461" t="s">
        <v>28</v>
      </c>
      <c r="I56" s="484">
        <v>187</v>
      </c>
      <c r="J56" s="391"/>
      <c r="K56" s="7"/>
      <c r="L56" s="241"/>
      <c r="M56" s="245"/>
      <c r="N56" s="167"/>
      <c r="O56" s="168"/>
      <c r="P56" s="200"/>
      <c r="Q56" s="182"/>
      <c r="R56" s="169"/>
      <c r="S56" s="265"/>
      <c r="T56" s="170"/>
      <c r="U56" s="171"/>
      <c r="V56" s="211"/>
      <c r="W56" s="110"/>
      <c r="X56" s="3"/>
      <c r="Y56" s="196"/>
      <c r="Z56" s="3"/>
      <c r="AA56" s="3"/>
      <c r="AB56" s="31"/>
      <c r="AC56" s="213">
        <f t="shared" si="2"/>
        <v>0</v>
      </c>
      <c r="AD56" s="193"/>
      <c r="AE56" s="58">
        <f>0.255+0.397+0.352+0.437+0.406+0.437</f>
        <v>2.2839999999999998</v>
      </c>
      <c r="AF56" s="58">
        <f t="shared" si="3"/>
        <v>0</v>
      </c>
      <c r="AG56" s="414"/>
      <c r="AH56" s="413"/>
      <c r="AI56" s="411"/>
      <c r="AJ56" s="411"/>
      <c r="AK56" s="411"/>
      <c r="AL56" s="415"/>
      <c r="AM56" s="411"/>
      <c r="AN56" s="411"/>
      <c r="AO56" s="411"/>
      <c r="AP56" s="411"/>
      <c r="AQ56" s="243"/>
      <c r="AR56" s="243"/>
      <c r="AS56" s="243"/>
      <c r="AT56" s="10"/>
      <c r="AU56" s="10"/>
      <c r="AV56" s="10"/>
      <c r="AW56" s="10"/>
      <c r="AX56" s="10"/>
      <c r="AY56" s="10"/>
    </row>
    <row r="57" spans="1:51" ht="100.05" customHeight="1" outlineLevel="1" x14ac:dyDescent="0.3">
      <c r="A57" s="196"/>
      <c r="B57" s="457"/>
      <c r="C57" s="481">
        <v>10707</v>
      </c>
      <c r="D57" s="482" t="s">
        <v>203</v>
      </c>
      <c r="E57" s="483" t="s">
        <v>22</v>
      </c>
      <c r="F57" s="483" t="s">
        <v>15</v>
      </c>
      <c r="G57" s="483">
        <v>6</v>
      </c>
      <c r="H57" s="461" t="s">
        <v>28</v>
      </c>
      <c r="I57" s="484">
        <v>217</v>
      </c>
      <c r="J57" s="391"/>
      <c r="K57" s="7"/>
      <c r="L57" s="241"/>
      <c r="M57" s="245"/>
      <c r="N57" s="167"/>
      <c r="O57" s="168"/>
      <c r="P57" s="200"/>
      <c r="Q57" s="182"/>
      <c r="R57" s="169"/>
      <c r="S57" s="265"/>
      <c r="T57" s="170"/>
      <c r="U57" s="171"/>
      <c r="V57" s="211"/>
      <c r="W57" s="110"/>
      <c r="X57" s="3"/>
      <c r="Y57" s="196"/>
      <c r="Z57" s="3"/>
      <c r="AA57" s="3"/>
      <c r="AB57" s="31"/>
      <c r="AC57" s="213">
        <f t="shared" ref="AC57:AC86" si="4">SUM(J57:V57)*I57</f>
        <v>0</v>
      </c>
      <c r="AD57" s="193"/>
      <c r="AE57" s="58">
        <f>0.362+0.361+0.314+0.352+0.228+0.311</f>
        <v>1.9279999999999997</v>
      </c>
      <c r="AF57" s="58">
        <f t="shared" ref="AF57:AF86" si="5">SUM(J57:V57)*AE57</f>
        <v>0</v>
      </c>
      <c r="AG57" s="414"/>
      <c r="AH57" s="413"/>
      <c r="AI57" s="411"/>
      <c r="AJ57" s="411"/>
      <c r="AK57" s="411"/>
      <c r="AL57" s="415"/>
      <c r="AM57" s="411"/>
      <c r="AN57" s="411"/>
      <c r="AO57" s="411"/>
      <c r="AP57" s="411"/>
      <c r="AQ57" s="243"/>
      <c r="AR57" s="243"/>
      <c r="AS57" s="243"/>
      <c r="AT57" s="10"/>
      <c r="AU57" s="10"/>
      <c r="AV57" s="10"/>
      <c r="AW57" s="10"/>
      <c r="AX57" s="10"/>
      <c r="AY57" s="10"/>
    </row>
    <row r="58" spans="1:51" ht="100.05" customHeight="1" outlineLevel="1" x14ac:dyDescent="0.3">
      <c r="A58" s="196"/>
      <c r="B58" s="457"/>
      <c r="C58" s="481">
        <v>10721</v>
      </c>
      <c r="D58" s="482" t="s">
        <v>198</v>
      </c>
      <c r="E58" s="483" t="s">
        <v>40</v>
      </c>
      <c r="F58" s="483" t="s">
        <v>15</v>
      </c>
      <c r="G58" s="483">
        <v>6</v>
      </c>
      <c r="H58" s="461" t="s">
        <v>28</v>
      </c>
      <c r="I58" s="484">
        <v>184</v>
      </c>
      <c r="J58" s="391"/>
      <c r="K58" s="7"/>
      <c r="L58" s="241"/>
      <c r="M58" s="245"/>
      <c r="N58" s="167"/>
      <c r="O58" s="168"/>
      <c r="P58" s="200"/>
      <c r="Q58" s="182"/>
      <c r="R58" s="169"/>
      <c r="S58" s="265"/>
      <c r="T58" s="170"/>
      <c r="U58" s="171"/>
      <c r="V58" s="211"/>
      <c r="W58" s="110"/>
      <c r="X58" s="3"/>
      <c r="Y58" s="196"/>
      <c r="Z58" s="3"/>
      <c r="AA58" s="3"/>
      <c r="AB58" s="31"/>
      <c r="AC58" s="213">
        <f t="shared" si="4"/>
        <v>0</v>
      </c>
      <c r="AD58" s="193"/>
      <c r="AE58" s="58">
        <f>0.422+0.447+0.405+0.44+0.6+0.564</f>
        <v>2.8780000000000001</v>
      </c>
      <c r="AF58" s="58">
        <f t="shared" si="5"/>
        <v>0</v>
      </c>
      <c r="AG58" s="414"/>
      <c r="AH58" s="413"/>
      <c r="AI58" s="411"/>
      <c r="AJ58" s="411"/>
      <c r="AK58" s="411"/>
      <c r="AL58" s="415"/>
      <c r="AM58" s="411"/>
      <c r="AN58" s="411"/>
      <c r="AO58" s="411"/>
      <c r="AP58" s="411"/>
      <c r="AQ58" s="243"/>
      <c r="AR58" s="243"/>
      <c r="AS58" s="243"/>
      <c r="AT58" s="10"/>
      <c r="AU58" s="10"/>
      <c r="AV58" s="10"/>
      <c r="AW58" s="10"/>
      <c r="AX58" s="10"/>
      <c r="AY58" s="10"/>
    </row>
    <row r="59" spans="1:51" ht="100.05" customHeight="1" outlineLevel="1" x14ac:dyDescent="0.3">
      <c r="A59" s="196"/>
      <c r="B59" s="457"/>
      <c r="C59" s="481">
        <v>10722</v>
      </c>
      <c r="D59" s="482" t="s">
        <v>199</v>
      </c>
      <c r="E59" s="483" t="s">
        <v>40</v>
      </c>
      <c r="F59" s="483" t="s">
        <v>15</v>
      </c>
      <c r="G59" s="483">
        <v>6</v>
      </c>
      <c r="H59" s="461" t="s">
        <v>28</v>
      </c>
      <c r="I59" s="484">
        <v>176</v>
      </c>
      <c r="J59" s="391"/>
      <c r="K59" s="7"/>
      <c r="L59" s="241"/>
      <c r="M59" s="245"/>
      <c r="N59" s="167"/>
      <c r="O59" s="168"/>
      <c r="P59" s="200"/>
      <c r="Q59" s="182"/>
      <c r="R59" s="169"/>
      <c r="S59" s="265"/>
      <c r="T59" s="170"/>
      <c r="U59" s="171"/>
      <c r="V59" s="211"/>
      <c r="W59" s="110"/>
      <c r="X59" s="3"/>
      <c r="Y59" s="196"/>
      <c r="Z59" s="3"/>
      <c r="AA59" s="3"/>
      <c r="AB59" s="31"/>
      <c r="AC59" s="213">
        <f t="shared" si="4"/>
        <v>0</v>
      </c>
      <c r="AD59" s="193"/>
      <c r="AE59" s="58">
        <f>0.487+0.487+0.432+0.456+0.388+0.379</f>
        <v>2.629</v>
      </c>
      <c r="AF59" s="58">
        <f t="shared" si="5"/>
        <v>0</v>
      </c>
      <c r="AG59" s="414"/>
      <c r="AH59" s="413"/>
      <c r="AI59" s="411"/>
      <c r="AJ59" s="411"/>
      <c r="AK59" s="411"/>
      <c r="AL59" s="415"/>
      <c r="AM59" s="411"/>
      <c r="AN59" s="411"/>
      <c r="AO59" s="411"/>
      <c r="AP59" s="411"/>
      <c r="AQ59" s="243"/>
      <c r="AR59" s="243"/>
      <c r="AS59" s="243"/>
      <c r="AT59" s="10"/>
      <c r="AU59" s="10"/>
      <c r="AV59" s="10"/>
      <c r="AW59" s="10"/>
      <c r="AX59" s="10"/>
      <c r="AY59" s="10"/>
    </row>
    <row r="60" spans="1:51" ht="100.05" customHeight="1" outlineLevel="1" x14ac:dyDescent="0.3">
      <c r="A60" s="196"/>
      <c r="B60" s="457"/>
      <c r="C60" s="481">
        <v>10720</v>
      </c>
      <c r="D60" s="482" t="s">
        <v>197</v>
      </c>
      <c r="E60" s="483" t="s">
        <v>23</v>
      </c>
      <c r="F60" s="483" t="s">
        <v>15</v>
      </c>
      <c r="G60" s="483">
        <v>6</v>
      </c>
      <c r="H60" s="461" t="s">
        <v>28</v>
      </c>
      <c r="I60" s="484">
        <v>163</v>
      </c>
      <c r="J60" s="391"/>
      <c r="K60" s="7"/>
      <c r="L60" s="241"/>
      <c r="M60" s="245"/>
      <c r="N60" s="167"/>
      <c r="O60" s="168"/>
      <c r="P60" s="200"/>
      <c r="Q60" s="182"/>
      <c r="R60" s="169"/>
      <c r="S60" s="265"/>
      <c r="T60" s="170"/>
      <c r="U60" s="171"/>
      <c r="V60" s="211"/>
      <c r="W60" s="110"/>
      <c r="X60" s="3"/>
      <c r="Y60" s="196"/>
      <c r="Z60" s="3"/>
      <c r="AA60" s="3"/>
      <c r="AB60" s="31"/>
      <c r="AC60" s="213">
        <f t="shared" si="4"/>
        <v>0</v>
      </c>
      <c r="AD60" s="193"/>
      <c r="AE60" s="58">
        <v>2.13</v>
      </c>
      <c r="AF60" s="58">
        <f t="shared" si="5"/>
        <v>0</v>
      </c>
      <c r="AG60" s="414"/>
      <c r="AH60" s="413"/>
      <c r="AI60" s="411"/>
      <c r="AJ60" s="411"/>
      <c r="AK60" s="411"/>
      <c r="AL60" s="415"/>
      <c r="AM60" s="411"/>
      <c r="AN60" s="411"/>
      <c r="AO60" s="411"/>
      <c r="AP60" s="411"/>
      <c r="AQ60" s="243"/>
      <c r="AR60" s="243"/>
      <c r="AS60" s="243"/>
      <c r="AT60" s="10"/>
      <c r="AU60" s="10"/>
      <c r="AV60" s="10"/>
      <c r="AW60" s="10"/>
      <c r="AX60" s="10"/>
      <c r="AY60" s="10"/>
    </row>
    <row r="61" spans="1:51" ht="100.05" customHeight="1" outlineLevel="1" x14ac:dyDescent="0.3">
      <c r="A61" s="196"/>
      <c r="B61" s="457"/>
      <c r="C61" s="481">
        <v>10710</v>
      </c>
      <c r="D61" s="482" t="s">
        <v>201</v>
      </c>
      <c r="E61" s="483" t="s">
        <v>22</v>
      </c>
      <c r="F61" s="483" t="s">
        <v>45</v>
      </c>
      <c r="G61" s="483">
        <v>10</v>
      </c>
      <c r="H61" s="461" t="s">
        <v>28</v>
      </c>
      <c r="I61" s="484">
        <v>147</v>
      </c>
      <c r="J61" s="391"/>
      <c r="K61" s="7"/>
      <c r="L61" s="241"/>
      <c r="M61" s="245"/>
      <c r="N61" s="167"/>
      <c r="O61" s="168"/>
      <c r="P61" s="200"/>
      <c r="Q61" s="182"/>
      <c r="R61" s="169"/>
      <c r="S61" s="265"/>
      <c r="T61" s="170"/>
      <c r="U61" s="171"/>
      <c r="V61" s="211"/>
      <c r="W61" s="110"/>
      <c r="X61" s="3"/>
      <c r="Y61" s="196"/>
      <c r="Z61" s="3"/>
      <c r="AA61" s="3"/>
      <c r="AB61" s="31"/>
      <c r="AC61" s="213">
        <f t="shared" si="4"/>
        <v>0</v>
      </c>
      <c r="AD61" s="193"/>
      <c r="AE61" s="58">
        <f>0.136+0.17+0.216+0.181+0.176+0.177+0.177+0.221+0.248+0.177</f>
        <v>1.8790000000000002</v>
      </c>
      <c r="AF61" s="58">
        <f t="shared" si="5"/>
        <v>0</v>
      </c>
      <c r="AG61" s="414"/>
      <c r="AH61" s="413"/>
      <c r="AI61" s="411"/>
      <c r="AJ61" s="411"/>
      <c r="AK61" s="411"/>
      <c r="AL61" s="415"/>
      <c r="AM61" s="411"/>
      <c r="AN61" s="411"/>
      <c r="AO61" s="411"/>
      <c r="AP61" s="411"/>
      <c r="AQ61" s="243"/>
      <c r="AR61" s="243"/>
      <c r="AS61" s="243"/>
      <c r="AT61" s="10"/>
      <c r="AU61" s="10"/>
      <c r="AV61" s="10"/>
      <c r="AW61" s="10"/>
      <c r="AX61" s="10"/>
      <c r="AY61" s="10"/>
    </row>
    <row r="62" spans="1:51" ht="100.05" customHeight="1" outlineLevel="1" x14ac:dyDescent="0.3">
      <c r="A62" s="196"/>
      <c r="B62" s="457"/>
      <c r="C62" s="481">
        <v>10723</v>
      </c>
      <c r="D62" s="482" t="s">
        <v>200</v>
      </c>
      <c r="E62" s="483" t="s">
        <v>23</v>
      </c>
      <c r="F62" s="483" t="s">
        <v>45</v>
      </c>
      <c r="G62" s="483">
        <v>10</v>
      </c>
      <c r="H62" s="461" t="s">
        <v>28</v>
      </c>
      <c r="I62" s="484">
        <v>162</v>
      </c>
      <c r="J62" s="391"/>
      <c r="K62" s="7"/>
      <c r="L62" s="241"/>
      <c r="M62" s="245"/>
      <c r="N62" s="167"/>
      <c r="O62" s="168"/>
      <c r="P62" s="200"/>
      <c r="Q62" s="182"/>
      <c r="R62" s="169"/>
      <c r="S62" s="265"/>
      <c r="T62" s="170"/>
      <c r="U62" s="171"/>
      <c r="V62" s="211"/>
      <c r="W62" s="110"/>
      <c r="X62" s="3"/>
      <c r="Y62" s="196"/>
      <c r="Z62" s="3"/>
      <c r="AA62" s="3"/>
      <c r="AB62" s="31"/>
      <c r="AC62" s="213">
        <f t="shared" si="4"/>
        <v>0</v>
      </c>
      <c r="AD62" s="193"/>
      <c r="AE62" s="58">
        <v>2.09</v>
      </c>
      <c r="AF62" s="58">
        <f t="shared" si="5"/>
        <v>0</v>
      </c>
      <c r="AG62" s="414"/>
      <c r="AH62" s="413"/>
      <c r="AI62" s="411"/>
      <c r="AJ62" s="411"/>
      <c r="AK62" s="411"/>
      <c r="AL62" s="415"/>
      <c r="AM62" s="411"/>
      <c r="AN62" s="411"/>
      <c r="AO62" s="411"/>
      <c r="AP62" s="411"/>
      <c r="AQ62" s="243"/>
      <c r="AR62" s="243"/>
      <c r="AS62" s="243"/>
      <c r="AT62" s="10"/>
      <c r="AU62" s="10"/>
      <c r="AV62" s="10"/>
      <c r="AW62" s="10"/>
      <c r="AX62" s="10"/>
      <c r="AY62" s="10"/>
    </row>
    <row r="63" spans="1:51" ht="100.05" customHeight="1" outlineLevel="1" x14ac:dyDescent="0.3">
      <c r="A63" s="196"/>
      <c r="B63" s="457"/>
      <c r="C63" s="481">
        <v>10704</v>
      </c>
      <c r="D63" s="482" t="s">
        <v>205</v>
      </c>
      <c r="E63" s="483" t="s">
        <v>23</v>
      </c>
      <c r="F63" s="483" t="s">
        <v>16</v>
      </c>
      <c r="G63" s="483">
        <v>6</v>
      </c>
      <c r="H63" s="461" t="s">
        <v>47</v>
      </c>
      <c r="I63" s="484">
        <v>58</v>
      </c>
      <c r="J63" s="391"/>
      <c r="K63" s="7"/>
      <c r="L63" s="241"/>
      <c r="M63" s="245"/>
      <c r="N63" s="167"/>
      <c r="O63" s="168"/>
      <c r="P63" s="200"/>
      <c r="Q63" s="182"/>
      <c r="R63" s="169"/>
      <c r="S63" s="265"/>
      <c r="T63" s="170"/>
      <c r="U63" s="171"/>
      <c r="V63" s="211"/>
      <c r="W63" s="110"/>
      <c r="X63" s="3"/>
      <c r="Y63" s="196"/>
      <c r="Z63" s="3"/>
      <c r="AA63" s="3"/>
      <c r="AB63" s="31"/>
      <c r="AC63" s="213">
        <f t="shared" si="4"/>
        <v>0</v>
      </c>
      <c r="AD63" s="193"/>
      <c r="AE63" s="58">
        <v>0.26</v>
      </c>
      <c r="AF63" s="58">
        <f t="shared" si="5"/>
        <v>0</v>
      </c>
      <c r="AG63" s="414"/>
      <c r="AH63" s="413"/>
      <c r="AI63" s="411"/>
      <c r="AJ63" s="411"/>
      <c r="AK63" s="411"/>
      <c r="AL63" s="415"/>
      <c r="AM63" s="411"/>
      <c r="AN63" s="411"/>
      <c r="AO63" s="411"/>
      <c r="AP63" s="411"/>
      <c r="AQ63" s="243"/>
      <c r="AR63" s="243"/>
      <c r="AS63" s="243"/>
      <c r="AT63" s="10"/>
      <c r="AU63" s="10"/>
      <c r="AV63" s="10"/>
      <c r="AW63" s="10"/>
      <c r="AX63" s="10"/>
      <c r="AY63" s="10"/>
    </row>
    <row r="64" spans="1:51" ht="100.05" customHeight="1" outlineLevel="1" x14ac:dyDescent="0.3">
      <c r="A64" s="196"/>
      <c r="B64" s="457"/>
      <c r="C64" s="481">
        <v>10712</v>
      </c>
      <c r="D64" s="482" t="s">
        <v>194</v>
      </c>
      <c r="E64" s="483" t="s">
        <v>192</v>
      </c>
      <c r="F64" s="483" t="s">
        <v>16</v>
      </c>
      <c r="G64" s="483">
        <v>12</v>
      </c>
      <c r="H64" s="461" t="s">
        <v>47</v>
      </c>
      <c r="I64" s="484">
        <v>110</v>
      </c>
      <c r="J64" s="391"/>
      <c r="K64" s="7"/>
      <c r="L64" s="241"/>
      <c r="M64" s="245"/>
      <c r="N64" s="167"/>
      <c r="O64" s="168"/>
      <c r="P64" s="200"/>
      <c r="Q64" s="182"/>
      <c r="R64" s="169"/>
      <c r="S64" s="265"/>
      <c r="T64" s="170"/>
      <c r="U64" s="171"/>
      <c r="V64" s="211"/>
      <c r="W64" s="110"/>
      <c r="X64" s="3"/>
      <c r="Y64" s="196"/>
      <c r="Z64" s="3"/>
      <c r="AA64" s="3"/>
      <c r="AB64" s="31"/>
      <c r="AC64" s="213">
        <f t="shared" si="4"/>
        <v>0</v>
      </c>
      <c r="AD64" s="193"/>
      <c r="AE64" s="58">
        <v>0.49</v>
      </c>
      <c r="AF64" s="58">
        <f t="shared" si="5"/>
        <v>0</v>
      </c>
      <c r="AG64" s="414"/>
      <c r="AH64" s="413"/>
      <c r="AI64" s="411"/>
      <c r="AJ64" s="411"/>
      <c r="AK64" s="411"/>
      <c r="AL64" s="415"/>
      <c r="AM64" s="411"/>
      <c r="AN64" s="411"/>
      <c r="AO64" s="411"/>
      <c r="AP64" s="411"/>
      <c r="AQ64" s="243"/>
      <c r="AR64" s="243"/>
      <c r="AS64" s="243"/>
      <c r="AT64" s="10"/>
      <c r="AU64" s="10"/>
      <c r="AV64" s="10"/>
      <c r="AW64" s="10"/>
      <c r="AX64" s="10"/>
      <c r="AY64" s="10"/>
    </row>
    <row r="65" spans="1:52" ht="100.05" customHeight="1" outlineLevel="1" x14ac:dyDescent="0.3">
      <c r="A65" s="196"/>
      <c r="B65" s="457"/>
      <c r="C65" s="481">
        <v>10713</v>
      </c>
      <c r="D65" s="482" t="s">
        <v>195</v>
      </c>
      <c r="E65" s="483" t="s">
        <v>23</v>
      </c>
      <c r="F65" s="483" t="s">
        <v>41</v>
      </c>
      <c r="G65" s="483">
        <v>14</v>
      </c>
      <c r="H65" s="461" t="s">
        <v>27</v>
      </c>
      <c r="I65" s="484">
        <v>79</v>
      </c>
      <c r="J65" s="391"/>
      <c r="K65" s="7"/>
      <c r="L65" s="241"/>
      <c r="M65" s="245"/>
      <c r="N65" s="167"/>
      <c r="O65" s="168"/>
      <c r="P65" s="200"/>
      <c r="Q65" s="182"/>
      <c r="R65" s="169"/>
      <c r="S65" s="265"/>
      <c r="T65" s="170"/>
      <c r="U65" s="171"/>
      <c r="V65" s="211"/>
      <c r="W65" s="110"/>
      <c r="X65" s="3"/>
      <c r="Y65" s="196"/>
      <c r="Z65" s="3"/>
      <c r="AA65" s="3"/>
      <c r="AB65" s="31"/>
      <c r="AC65" s="213">
        <f t="shared" si="4"/>
        <v>0</v>
      </c>
      <c r="AD65" s="193"/>
      <c r="AE65" s="58">
        <v>0.5</v>
      </c>
      <c r="AF65" s="58">
        <f t="shared" si="5"/>
        <v>0</v>
      </c>
      <c r="AG65" s="414"/>
      <c r="AH65" s="413"/>
      <c r="AI65" s="411"/>
      <c r="AJ65" s="411"/>
      <c r="AK65" s="411"/>
      <c r="AL65" s="415"/>
      <c r="AM65" s="411"/>
      <c r="AN65" s="411"/>
      <c r="AO65" s="411"/>
      <c r="AP65" s="411"/>
      <c r="AQ65" s="243"/>
      <c r="AR65" s="243"/>
      <c r="AS65" s="243"/>
      <c r="AT65" s="10"/>
      <c r="AU65" s="10"/>
      <c r="AV65" s="10"/>
      <c r="AW65" s="10"/>
      <c r="AX65" s="10"/>
      <c r="AY65" s="10"/>
    </row>
    <row r="66" spans="1:52" ht="100.05" customHeight="1" outlineLevel="1" thickBot="1" x14ac:dyDescent="0.35">
      <c r="A66" s="196"/>
      <c r="B66" s="457"/>
      <c r="C66" s="492">
        <v>10711</v>
      </c>
      <c r="D66" s="493" t="s">
        <v>193</v>
      </c>
      <c r="E66" s="494" t="s">
        <v>22</v>
      </c>
      <c r="F66" s="494" t="s">
        <v>41</v>
      </c>
      <c r="G66" s="494">
        <v>12</v>
      </c>
      <c r="H66" s="495" t="s">
        <v>47</v>
      </c>
      <c r="I66" s="496">
        <v>76</v>
      </c>
      <c r="J66" s="392"/>
      <c r="K66" s="16"/>
      <c r="L66" s="261"/>
      <c r="M66" s="252"/>
      <c r="N66" s="62"/>
      <c r="O66" s="63"/>
      <c r="P66" s="205"/>
      <c r="Q66" s="191"/>
      <c r="R66" s="64"/>
      <c r="S66" s="269"/>
      <c r="T66" s="91"/>
      <c r="U66" s="125"/>
      <c r="V66" s="278"/>
      <c r="W66" s="110"/>
      <c r="X66" s="3"/>
      <c r="Y66" s="196"/>
      <c r="Z66" s="3"/>
      <c r="AA66" s="3"/>
      <c r="AB66" s="31"/>
      <c r="AC66" s="213">
        <f t="shared" si="4"/>
        <v>0</v>
      </c>
      <c r="AD66" s="193"/>
      <c r="AE66" s="58">
        <v>0.2</v>
      </c>
      <c r="AF66" s="58">
        <f t="shared" si="5"/>
        <v>0</v>
      </c>
      <c r="AG66" s="414"/>
      <c r="AH66" s="413"/>
      <c r="AI66" s="411"/>
      <c r="AJ66" s="411"/>
      <c r="AK66" s="411"/>
      <c r="AL66" s="415"/>
      <c r="AM66" s="411"/>
      <c r="AN66" s="411"/>
      <c r="AO66" s="411"/>
      <c r="AP66" s="411"/>
      <c r="AQ66" s="243"/>
      <c r="AR66" s="243"/>
      <c r="AS66" s="243"/>
      <c r="AT66" s="10"/>
      <c r="AU66" s="10"/>
      <c r="AV66" s="10"/>
      <c r="AW66" s="10"/>
      <c r="AX66" s="10"/>
      <c r="AY66" s="10"/>
    </row>
    <row r="67" spans="1:52" ht="100.05" customHeight="1" x14ac:dyDescent="0.3">
      <c r="A67" s="196"/>
      <c r="B67" s="497"/>
      <c r="C67" s="476">
        <v>10795</v>
      </c>
      <c r="D67" s="477" t="s">
        <v>207</v>
      </c>
      <c r="E67" s="478" t="s">
        <v>29</v>
      </c>
      <c r="F67" s="478" t="s">
        <v>190</v>
      </c>
      <c r="G67" s="478">
        <f>G48+G49+G44+G53+G54+G55+G56+G57+G61+G63+G66+G65+G64</f>
        <v>80</v>
      </c>
      <c r="H67" s="498" t="s">
        <v>28</v>
      </c>
      <c r="I67" s="480">
        <f>(I48+I49+I44+I53+I54+I55+I56+I57+I61+I63+I66+I65+I64)*0.95</f>
        <v>1618.8</v>
      </c>
      <c r="J67" s="319"/>
      <c r="K67" s="320"/>
      <c r="L67" s="321"/>
      <c r="M67" s="322"/>
      <c r="N67" s="323"/>
      <c r="O67" s="324"/>
      <c r="P67" s="325"/>
      <c r="Q67" s="326"/>
      <c r="R67" s="327"/>
      <c r="S67" s="328"/>
      <c r="T67" s="329"/>
      <c r="U67" s="330"/>
      <c r="V67" s="331"/>
      <c r="W67" s="332"/>
      <c r="X67" s="295"/>
      <c r="Y67" s="333"/>
      <c r="Z67" s="295"/>
      <c r="AA67" s="295"/>
      <c r="AB67" s="334"/>
      <c r="AC67" s="335">
        <f t="shared" si="4"/>
        <v>0</v>
      </c>
      <c r="AD67" s="193"/>
      <c r="AE67" s="58">
        <f>(AE48+AE49+AE44+AE53+AE54+AE55+AE56+AE57+AE61+AE63+AE66+AE65+AE64)</f>
        <v>19.398799999999998</v>
      </c>
      <c r="AF67" s="58">
        <f t="shared" si="5"/>
        <v>0</v>
      </c>
      <c r="AG67" s="414"/>
      <c r="AH67" s="413"/>
      <c r="AI67" s="411"/>
      <c r="AJ67" s="411"/>
      <c r="AK67" s="411"/>
      <c r="AL67" s="415"/>
      <c r="AM67" s="411"/>
      <c r="AN67" s="411"/>
      <c r="AO67" s="411"/>
      <c r="AP67" s="411"/>
      <c r="AQ67" s="243"/>
      <c r="AR67" s="243"/>
      <c r="AS67" s="243"/>
      <c r="AT67" s="10"/>
      <c r="AU67" s="10"/>
      <c r="AV67" s="10"/>
      <c r="AW67" s="10"/>
      <c r="AX67" s="10"/>
      <c r="AY67" s="10"/>
    </row>
    <row r="68" spans="1:52" ht="100.05" customHeight="1" x14ac:dyDescent="0.3">
      <c r="A68" s="196"/>
      <c r="B68" s="499"/>
      <c r="C68" s="481">
        <v>10794</v>
      </c>
      <c r="D68" s="482" t="s">
        <v>206</v>
      </c>
      <c r="E68" s="483" t="s">
        <v>40</v>
      </c>
      <c r="F68" s="483" t="s">
        <v>190</v>
      </c>
      <c r="G68" s="483">
        <f>G45+G65+G65+G62+G46+G47+G50+G51+G52+G58+G59+G60</f>
        <v>72</v>
      </c>
      <c r="H68" s="500" t="s">
        <v>28</v>
      </c>
      <c r="I68" s="484">
        <f>(I45+I65+I65+I62+I46+I47+I50+I51+I52+I58+I59+I60)*0.95</f>
        <v>1601.6999999999998</v>
      </c>
      <c r="J68" s="180"/>
      <c r="K68" s="16"/>
      <c r="L68" s="256"/>
      <c r="M68" s="247"/>
      <c r="N68" s="69"/>
      <c r="O68" s="70"/>
      <c r="P68" s="200"/>
      <c r="Q68" s="182"/>
      <c r="R68" s="71"/>
      <c r="S68" s="267"/>
      <c r="T68" s="90"/>
      <c r="U68" s="121"/>
      <c r="V68" s="212"/>
      <c r="W68" s="110"/>
      <c r="X68" s="3"/>
      <c r="Y68" s="196"/>
      <c r="Z68" s="3"/>
      <c r="AA68" s="3"/>
      <c r="AB68" s="31"/>
      <c r="AC68" s="336">
        <f t="shared" si="4"/>
        <v>0</v>
      </c>
      <c r="AD68" s="193"/>
      <c r="AE68" s="58">
        <f>(AE45+AE65+AE65+AE62+AE46+AE47+AE50+AE51+AE52+AE58+AE59+AE60)</f>
        <v>25.101000000000003</v>
      </c>
      <c r="AF68" s="58">
        <f t="shared" si="5"/>
        <v>0</v>
      </c>
      <c r="AG68" s="414"/>
      <c r="AH68" s="413"/>
      <c r="AI68" s="411"/>
      <c r="AJ68" s="411"/>
      <c r="AK68" s="411"/>
      <c r="AL68" s="415"/>
      <c r="AM68" s="411"/>
      <c r="AN68" s="411"/>
      <c r="AO68" s="411"/>
      <c r="AP68" s="411"/>
      <c r="AQ68" s="243"/>
      <c r="AR68" s="243"/>
      <c r="AS68" s="243"/>
      <c r="AT68" s="10"/>
      <c r="AU68" s="10"/>
      <c r="AV68" s="10"/>
      <c r="AW68" s="10"/>
      <c r="AX68" s="10"/>
      <c r="AY68" s="10"/>
    </row>
    <row r="69" spans="1:52" ht="100.05" customHeight="1" thickBot="1" x14ac:dyDescent="0.35">
      <c r="A69" s="196"/>
      <c r="B69" s="501"/>
      <c r="C69" s="486">
        <v>10791</v>
      </c>
      <c r="D69" s="487" t="s">
        <v>208</v>
      </c>
      <c r="E69" s="488" t="s">
        <v>189</v>
      </c>
      <c r="F69" s="488" t="s">
        <v>190</v>
      </c>
      <c r="G69" s="488">
        <f>SUM(G44:G66,G65)</f>
        <v>138</v>
      </c>
      <c r="H69" s="502" t="s">
        <v>28</v>
      </c>
      <c r="I69" s="490">
        <f>SUM(I44:I66)*0.95</f>
        <v>3070.3999999999996</v>
      </c>
      <c r="J69" s="337"/>
      <c r="K69" s="12"/>
      <c r="L69" s="338"/>
      <c r="M69" s="339"/>
      <c r="N69" s="340"/>
      <c r="O69" s="341"/>
      <c r="P69" s="209"/>
      <c r="Q69" s="342"/>
      <c r="R69" s="343"/>
      <c r="S69" s="344"/>
      <c r="T69" s="345"/>
      <c r="U69" s="346"/>
      <c r="V69" s="347"/>
      <c r="W69" s="348"/>
      <c r="X69" s="307"/>
      <c r="Y69" s="349"/>
      <c r="Z69" s="307"/>
      <c r="AA69" s="307"/>
      <c r="AB69" s="350"/>
      <c r="AC69" s="351">
        <f t="shared" si="4"/>
        <v>0</v>
      </c>
      <c r="AD69" s="193"/>
      <c r="AE69" s="58">
        <f>SUM(AE44:AE66,AE65)</f>
        <v>43.999799999999993</v>
      </c>
      <c r="AF69" s="58">
        <f>SUM(J69:V69)*AE69</f>
        <v>0</v>
      </c>
      <c r="AG69" s="414"/>
      <c r="AH69" s="413"/>
      <c r="AI69" s="411"/>
      <c r="AJ69" s="411"/>
      <c r="AK69" s="411"/>
      <c r="AL69" s="415"/>
      <c r="AM69" s="411"/>
      <c r="AN69" s="411"/>
      <c r="AO69" s="411"/>
      <c r="AP69" s="411"/>
      <c r="AQ69" s="243"/>
      <c r="AR69" s="243"/>
      <c r="AS69" s="243"/>
      <c r="AT69" s="10"/>
      <c r="AU69" s="10"/>
      <c r="AV69" s="10"/>
      <c r="AW69" s="10"/>
      <c r="AX69" s="10"/>
      <c r="AY69" s="10"/>
    </row>
    <row r="70" spans="1:52" ht="100.05" customHeight="1" thickBot="1" x14ac:dyDescent="0.35">
      <c r="A70" s="196"/>
      <c r="B70" s="503"/>
      <c r="C70" s="504"/>
      <c r="D70" s="505" t="s">
        <v>179</v>
      </c>
      <c r="E70" s="506"/>
      <c r="F70" s="506"/>
      <c r="G70" s="506"/>
      <c r="H70" s="507"/>
      <c r="I70" s="508"/>
      <c r="J70" s="310"/>
      <c r="K70" s="173"/>
      <c r="L70" s="258"/>
      <c r="M70" s="249"/>
      <c r="N70" s="174"/>
      <c r="O70" s="175"/>
      <c r="P70" s="206"/>
      <c r="Q70" s="184"/>
      <c r="R70" s="176"/>
      <c r="S70" s="270"/>
      <c r="T70" s="177"/>
      <c r="U70" s="178"/>
      <c r="V70" s="181"/>
      <c r="W70" s="217"/>
      <c r="X70" s="179"/>
      <c r="Y70" s="218"/>
      <c r="Z70" s="179"/>
      <c r="AA70" s="179"/>
      <c r="AB70" s="219"/>
      <c r="AC70" s="216"/>
      <c r="AD70" s="426"/>
      <c r="AE70" s="58"/>
      <c r="AF70" s="58"/>
      <c r="AG70" s="416"/>
      <c r="AH70" s="413"/>
      <c r="AI70" s="413"/>
      <c r="AJ70" s="411"/>
      <c r="AK70" s="411"/>
      <c r="AL70" s="415"/>
      <c r="AM70" s="411"/>
      <c r="AN70" s="411"/>
      <c r="AO70" s="411"/>
      <c r="AP70" s="411"/>
      <c r="AQ70" s="243"/>
      <c r="AR70" s="243"/>
      <c r="AS70" s="243"/>
      <c r="AT70" s="10"/>
      <c r="AU70" s="10"/>
      <c r="AV70" s="10"/>
      <c r="AW70" s="10"/>
      <c r="AX70" s="10"/>
      <c r="AY70" s="10"/>
      <c r="AZ70" s="10"/>
    </row>
    <row r="71" spans="1:52" ht="100.05" customHeight="1" x14ac:dyDescent="0.3">
      <c r="A71" s="195"/>
      <c r="B71" s="475"/>
      <c r="C71" s="476">
        <v>11290</v>
      </c>
      <c r="D71" s="509" t="s">
        <v>255</v>
      </c>
      <c r="E71" s="478" t="s">
        <v>25</v>
      </c>
      <c r="F71" s="478" t="s">
        <v>256</v>
      </c>
      <c r="G71" s="478">
        <f>(SUM(G54,G57,G44,G61,G66,G64)+4)</f>
        <v>48</v>
      </c>
      <c r="H71" s="498" t="s">
        <v>28</v>
      </c>
      <c r="I71" s="480">
        <f>ROUND((SUM(I54,I57,I44,I61,I66,I64)+951)*0.95,0)</f>
        <v>1656</v>
      </c>
      <c r="J71" s="180"/>
      <c r="K71" s="4"/>
      <c r="L71" s="241"/>
      <c r="M71" s="245"/>
      <c r="N71" s="167"/>
      <c r="O71" s="168"/>
      <c r="P71" s="200"/>
      <c r="Q71" s="182"/>
      <c r="R71" s="169"/>
      <c r="S71" s="265"/>
      <c r="T71" s="170"/>
      <c r="U71" s="171"/>
      <c r="V71" s="172"/>
      <c r="W71" s="109"/>
      <c r="X71" s="29"/>
      <c r="Y71" s="196" t="s">
        <v>216</v>
      </c>
      <c r="Z71" s="29"/>
      <c r="AA71" s="29"/>
      <c r="AB71" s="30"/>
      <c r="AC71" s="279">
        <f>SUM(J71:V71)*I71</f>
        <v>0</v>
      </c>
      <c r="AD71" s="426"/>
      <c r="AE71" s="58">
        <v>17.600000000000001</v>
      </c>
      <c r="AF71" s="58">
        <f t="shared" ref="AF71:AF73" si="6">SUM(J71:V71)*AE71</f>
        <v>0</v>
      </c>
      <c r="AG71" s="416"/>
      <c r="AH71" s="413"/>
      <c r="AI71" s="413"/>
      <c r="AJ71" s="411"/>
      <c r="AK71" s="411"/>
      <c r="AL71" s="415"/>
      <c r="AM71" s="411"/>
      <c r="AN71" s="411"/>
      <c r="AO71" s="411"/>
      <c r="AP71" s="411"/>
      <c r="AQ71" s="243"/>
      <c r="AR71" s="243"/>
      <c r="AS71" s="243"/>
      <c r="AT71" s="10"/>
      <c r="AU71" s="10"/>
      <c r="AV71" s="10"/>
      <c r="AW71" s="10"/>
      <c r="AX71" s="10"/>
      <c r="AY71" s="10"/>
      <c r="AZ71" s="10"/>
    </row>
    <row r="72" spans="1:52" ht="100.05" customHeight="1" x14ac:dyDescent="0.3">
      <c r="A72" s="195"/>
      <c r="B72" s="457"/>
      <c r="C72" s="481">
        <v>11291</v>
      </c>
      <c r="D72" s="510" t="s">
        <v>257</v>
      </c>
      <c r="E72" s="483" t="s">
        <v>25</v>
      </c>
      <c r="F72" s="483" t="s">
        <v>256</v>
      </c>
      <c r="G72" s="483">
        <f>(SUM(G54,G57,G44,G62,G61,G64,G66)+8)</f>
        <v>62</v>
      </c>
      <c r="H72" s="500" t="s">
        <v>28</v>
      </c>
      <c r="I72" s="484">
        <f>ROUND((SUM(I54,I57,I44,I62,I61,I64,I66)+1760)*0.9,0)</f>
        <v>2443</v>
      </c>
      <c r="J72" s="311"/>
      <c r="K72" s="4"/>
      <c r="L72" s="259"/>
      <c r="M72" s="250"/>
      <c r="N72" s="5"/>
      <c r="O72" s="39"/>
      <c r="P72" s="204"/>
      <c r="Q72" s="185"/>
      <c r="R72" s="6"/>
      <c r="S72" s="271"/>
      <c r="T72" s="86"/>
      <c r="U72" s="124"/>
      <c r="V72" s="118"/>
      <c r="W72" s="110"/>
      <c r="X72" s="3"/>
      <c r="Y72" s="196" t="s">
        <v>216</v>
      </c>
      <c r="Z72" s="3"/>
      <c r="AA72" s="3"/>
      <c r="AB72" s="31"/>
      <c r="AC72" s="213">
        <f>SUM(J72:V72)*I72</f>
        <v>0</v>
      </c>
      <c r="AD72" s="426"/>
      <c r="AE72" s="58">
        <v>27.7</v>
      </c>
      <c r="AF72" s="58">
        <f t="shared" si="6"/>
        <v>0</v>
      </c>
      <c r="AG72" s="416"/>
      <c r="AH72" s="413"/>
      <c r="AI72" s="413"/>
      <c r="AJ72" s="411"/>
      <c r="AK72" s="411"/>
      <c r="AL72" s="415"/>
      <c r="AM72" s="411"/>
      <c r="AN72" s="411"/>
      <c r="AO72" s="411"/>
      <c r="AP72" s="411"/>
      <c r="AQ72" s="243"/>
      <c r="AR72" s="243"/>
      <c r="AS72" s="243"/>
      <c r="AT72" s="10"/>
      <c r="AU72" s="10"/>
      <c r="AV72" s="10"/>
      <c r="AW72" s="10"/>
      <c r="AX72" s="10"/>
      <c r="AY72" s="10"/>
      <c r="AZ72" s="10"/>
    </row>
    <row r="73" spans="1:52" ht="100.05" customHeight="1" thickBot="1" x14ac:dyDescent="0.35">
      <c r="A73" s="195"/>
      <c r="B73" s="485"/>
      <c r="C73" s="486">
        <v>11292</v>
      </c>
      <c r="D73" s="511" t="s">
        <v>276</v>
      </c>
      <c r="E73" s="488" t="s">
        <v>25</v>
      </c>
      <c r="F73" s="488" t="s">
        <v>256</v>
      </c>
      <c r="G73" s="488">
        <f>(SUM(G44,G54,G57,G61,G62,G59,G60,G46,G65,G64)+12)</f>
        <v>82</v>
      </c>
      <c r="H73" s="502" t="s">
        <v>28</v>
      </c>
      <c r="I73" s="490">
        <f>ROUND((SUM(I44,I54,I57,I61,I62,I59,I60,I46,I65,I64)+1760+951)*0.95,0)</f>
        <v>3927</v>
      </c>
      <c r="J73" s="280"/>
      <c r="K73" s="101"/>
      <c r="L73" s="262"/>
      <c r="M73" s="253"/>
      <c r="N73" s="102"/>
      <c r="O73" s="103"/>
      <c r="P73" s="201"/>
      <c r="Q73" s="187"/>
      <c r="R73" s="104"/>
      <c r="S73" s="273"/>
      <c r="T73" s="105"/>
      <c r="U73" s="127"/>
      <c r="V73" s="281"/>
      <c r="W73" s="111"/>
      <c r="X73" s="34"/>
      <c r="Y73" s="215" t="s">
        <v>216</v>
      </c>
      <c r="Z73" s="34"/>
      <c r="AA73" s="34"/>
      <c r="AB73" s="35"/>
      <c r="AC73" s="214">
        <f>SUM(J73:V73)*I73</f>
        <v>0</v>
      </c>
      <c r="AD73" s="426"/>
      <c r="AE73" s="58">
        <v>37</v>
      </c>
      <c r="AF73" s="58">
        <f t="shared" si="6"/>
        <v>0</v>
      </c>
      <c r="AG73" s="416"/>
      <c r="AH73" s="413"/>
      <c r="AI73" s="413"/>
      <c r="AJ73" s="411"/>
      <c r="AK73" s="411"/>
      <c r="AL73" s="415"/>
      <c r="AM73" s="411"/>
      <c r="AN73" s="411"/>
      <c r="AO73" s="411"/>
      <c r="AP73" s="411"/>
      <c r="AQ73" s="243"/>
      <c r="AR73" s="243"/>
      <c r="AS73" s="243"/>
      <c r="AT73" s="10"/>
      <c r="AU73" s="10"/>
      <c r="AV73" s="10"/>
      <c r="AW73" s="10"/>
      <c r="AX73" s="10"/>
      <c r="AY73" s="10"/>
      <c r="AZ73" s="10"/>
    </row>
    <row r="74" spans="1:52" ht="100.05" customHeight="1" outlineLevel="1" x14ac:dyDescent="0.3">
      <c r="A74" s="195"/>
      <c r="B74" s="457"/>
      <c r="C74" s="458">
        <v>910408</v>
      </c>
      <c r="D74" s="459" t="s">
        <v>64</v>
      </c>
      <c r="E74" s="460" t="s">
        <v>50</v>
      </c>
      <c r="F74" s="460" t="s">
        <v>54</v>
      </c>
      <c r="G74" s="460">
        <v>2</v>
      </c>
      <c r="H74" s="512" t="s">
        <v>28</v>
      </c>
      <c r="I74" s="462">
        <v>208</v>
      </c>
      <c r="J74" s="180"/>
      <c r="K74" s="61"/>
      <c r="L74" s="241"/>
      <c r="M74" s="245"/>
      <c r="N74" s="167"/>
      <c r="O74" s="168"/>
      <c r="P74" s="200"/>
      <c r="Q74" s="182"/>
      <c r="R74" s="169"/>
      <c r="S74" s="265"/>
      <c r="T74" s="170"/>
      <c r="U74" s="171"/>
      <c r="V74" s="172"/>
      <c r="W74" s="3"/>
      <c r="X74" s="3"/>
      <c r="Y74" s="3"/>
      <c r="Z74" s="3"/>
      <c r="AA74" s="3"/>
      <c r="AB74" s="31"/>
      <c r="AC74" s="112">
        <f t="shared" si="4"/>
        <v>0</v>
      </c>
      <c r="AD74" s="193"/>
      <c r="AE74" s="58">
        <v>2.8</v>
      </c>
      <c r="AF74" s="58">
        <f t="shared" si="5"/>
        <v>0</v>
      </c>
      <c r="AG74" s="416"/>
      <c r="AH74" s="413"/>
      <c r="AI74" s="411"/>
      <c r="AJ74" s="411"/>
      <c r="AK74" s="411"/>
      <c r="AL74" s="415"/>
      <c r="AM74" s="411"/>
      <c r="AN74" s="411"/>
      <c r="AO74" s="411"/>
      <c r="AP74" s="411"/>
      <c r="AQ74" s="243"/>
      <c r="AR74" s="243"/>
      <c r="AS74" s="243"/>
      <c r="AT74" s="10"/>
      <c r="AU74" s="10"/>
      <c r="AV74" s="10"/>
      <c r="AW74" s="10"/>
      <c r="AX74" s="10"/>
      <c r="AY74" s="10"/>
    </row>
    <row r="75" spans="1:52" ht="100.05" customHeight="1" outlineLevel="1" x14ac:dyDescent="0.3">
      <c r="A75" s="195"/>
      <c r="B75" s="457"/>
      <c r="C75" s="481">
        <v>910407</v>
      </c>
      <c r="D75" s="482" t="s">
        <v>63</v>
      </c>
      <c r="E75" s="483" t="s">
        <v>50</v>
      </c>
      <c r="F75" s="483" t="s">
        <v>17</v>
      </c>
      <c r="G75" s="483">
        <v>6</v>
      </c>
      <c r="H75" s="500" t="s">
        <v>28</v>
      </c>
      <c r="I75" s="484">
        <v>198</v>
      </c>
      <c r="J75" s="180"/>
      <c r="K75" s="16"/>
      <c r="L75" s="256"/>
      <c r="M75" s="247"/>
      <c r="N75" s="69"/>
      <c r="O75" s="70"/>
      <c r="P75" s="200"/>
      <c r="Q75" s="182"/>
      <c r="R75" s="71"/>
      <c r="S75" s="267"/>
      <c r="T75" s="90"/>
      <c r="U75" s="121"/>
      <c r="V75" s="74"/>
      <c r="W75" s="3"/>
      <c r="X75" s="3"/>
      <c r="Y75" s="3"/>
      <c r="Z75" s="3"/>
      <c r="AA75" s="3"/>
      <c r="AB75" s="31"/>
      <c r="AC75" s="28">
        <f t="shared" si="4"/>
        <v>0</v>
      </c>
      <c r="AD75" s="193"/>
      <c r="AE75" s="58">
        <v>3.3</v>
      </c>
      <c r="AF75" s="58">
        <f t="shared" si="5"/>
        <v>0</v>
      </c>
      <c r="AG75" s="416"/>
      <c r="AH75" s="413"/>
      <c r="AI75" s="411"/>
      <c r="AJ75" s="411"/>
      <c r="AK75" s="411"/>
      <c r="AL75" s="415"/>
      <c r="AM75" s="411"/>
      <c r="AN75" s="411"/>
      <c r="AO75" s="411"/>
      <c r="AP75" s="411"/>
      <c r="AQ75" s="243"/>
      <c r="AR75" s="243"/>
      <c r="AS75" s="243"/>
      <c r="AT75" s="10"/>
      <c r="AU75" s="10"/>
      <c r="AV75" s="10"/>
      <c r="AW75" s="10"/>
      <c r="AX75" s="10"/>
      <c r="AY75" s="10"/>
    </row>
    <row r="76" spans="1:52" ht="100.05" customHeight="1" outlineLevel="1" x14ac:dyDescent="0.3">
      <c r="A76" s="195"/>
      <c r="B76" s="457"/>
      <c r="C76" s="481">
        <v>910406</v>
      </c>
      <c r="D76" s="482" t="s">
        <v>62</v>
      </c>
      <c r="E76" s="483" t="s">
        <v>22</v>
      </c>
      <c r="F76" s="483" t="s">
        <v>15</v>
      </c>
      <c r="G76" s="483">
        <v>6</v>
      </c>
      <c r="H76" s="500" t="s">
        <v>28</v>
      </c>
      <c r="I76" s="484">
        <v>162</v>
      </c>
      <c r="J76" s="180"/>
      <c r="K76" s="16"/>
      <c r="L76" s="256"/>
      <c r="M76" s="247"/>
      <c r="N76" s="69"/>
      <c r="O76" s="70"/>
      <c r="P76" s="200"/>
      <c r="Q76" s="182"/>
      <c r="R76" s="71"/>
      <c r="S76" s="267"/>
      <c r="T76" s="90"/>
      <c r="U76" s="121"/>
      <c r="V76" s="74"/>
      <c r="W76" s="3"/>
      <c r="X76" s="3"/>
      <c r="Y76" s="3"/>
      <c r="Z76" s="3"/>
      <c r="AA76" s="3"/>
      <c r="AB76" s="31"/>
      <c r="AC76" s="28">
        <f t="shared" si="4"/>
        <v>0</v>
      </c>
      <c r="AD76" s="193"/>
      <c r="AE76" s="58">
        <v>2</v>
      </c>
      <c r="AF76" s="58">
        <f t="shared" si="5"/>
        <v>0</v>
      </c>
      <c r="AG76" s="416"/>
      <c r="AH76" s="413"/>
      <c r="AI76" s="411"/>
      <c r="AJ76" s="411"/>
      <c r="AK76" s="411"/>
      <c r="AL76" s="415"/>
      <c r="AM76" s="411"/>
      <c r="AN76" s="411"/>
      <c r="AO76" s="411"/>
      <c r="AP76" s="411"/>
      <c r="AQ76" s="243"/>
      <c r="AR76" s="243"/>
      <c r="AS76" s="243"/>
      <c r="AT76" s="10"/>
      <c r="AU76" s="10"/>
      <c r="AV76" s="10"/>
      <c r="AW76" s="10"/>
      <c r="AX76" s="10"/>
      <c r="AY76" s="10"/>
    </row>
    <row r="77" spans="1:52" ht="100.05" customHeight="1" outlineLevel="1" x14ac:dyDescent="0.3">
      <c r="A77" s="195"/>
      <c r="B77" s="457"/>
      <c r="C77" s="481">
        <v>910405</v>
      </c>
      <c r="D77" s="482" t="s">
        <v>61</v>
      </c>
      <c r="E77" s="483" t="s">
        <v>50</v>
      </c>
      <c r="F77" s="483" t="s">
        <v>15</v>
      </c>
      <c r="G77" s="483">
        <v>6</v>
      </c>
      <c r="H77" s="500" t="s">
        <v>56</v>
      </c>
      <c r="I77" s="484">
        <v>143</v>
      </c>
      <c r="J77" s="180"/>
      <c r="K77" s="16"/>
      <c r="L77" s="256"/>
      <c r="M77" s="247"/>
      <c r="N77" s="69"/>
      <c r="O77" s="70"/>
      <c r="P77" s="200"/>
      <c r="Q77" s="182"/>
      <c r="R77" s="71"/>
      <c r="S77" s="267"/>
      <c r="T77" s="90"/>
      <c r="U77" s="121"/>
      <c r="V77" s="74"/>
      <c r="W77" s="3"/>
      <c r="X77" s="3"/>
      <c r="Y77" s="3"/>
      <c r="Z77" s="3"/>
      <c r="AA77" s="3"/>
      <c r="AB77" s="31"/>
      <c r="AC77" s="28">
        <f t="shared" si="4"/>
        <v>0</v>
      </c>
      <c r="AD77" s="193"/>
      <c r="AE77" s="58">
        <v>1.4</v>
      </c>
      <c r="AF77" s="58">
        <f t="shared" si="5"/>
        <v>0</v>
      </c>
      <c r="AG77" s="416"/>
      <c r="AH77" s="413"/>
      <c r="AI77" s="411"/>
      <c r="AJ77" s="411"/>
      <c r="AK77" s="411"/>
      <c r="AL77" s="415"/>
      <c r="AM77" s="411"/>
      <c r="AN77" s="411"/>
      <c r="AO77" s="411"/>
      <c r="AP77" s="411"/>
      <c r="AQ77" s="243"/>
      <c r="AR77" s="243"/>
      <c r="AS77" s="243"/>
      <c r="AT77" s="10"/>
      <c r="AU77" s="10"/>
      <c r="AV77" s="10"/>
      <c r="AW77" s="10"/>
      <c r="AX77" s="10"/>
      <c r="AY77" s="10"/>
    </row>
    <row r="78" spans="1:52" ht="100.05" customHeight="1" outlineLevel="1" x14ac:dyDescent="0.3">
      <c r="A78" s="195"/>
      <c r="B78" s="457"/>
      <c r="C78" s="481">
        <v>910404</v>
      </c>
      <c r="D78" s="482" t="s">
        <v>60</v>
      </c>
      <c r="E78" s="483" t="s">
        <v>22</v>
      </c>
      <c r="F78" s="483" t="s">
        <v>45</v>
      </c>
      <c r="G78" s="483">
        <v>6</v>
      </c>
      <c r="H78" s="500" t="s">
        <v>28</v>
      </c>
      <c r="I78" s="484">
        <v>120</v>
      </c>
      <c r="J78" s="180"/>
      <c r="K78" s="16"/>
      <c r="L78" s="256"/>
      <c r="M78" s="247"/>
      <c r="N78" s="69"/>
      <c r="O78" s="70"/>
      <c r="P78" s="200"/>
      <c r="Q78" s="182"/>
      <c r="R78" s="71"/>
      <c r="S78" s="267"/>
      <c r="T78" s="90"/>
      <c r="U78" s="121"/>
      <c r="V78" s="74"/>
      <c r="W78" s="3"/>
      <c r="X78" s="3"/>
      <c r="Y78" s="3"/>
      <c r="Z78" s="3"/>
      <c r="AA78" s="3"/>
      <c r="AB78" s="31"/>
      <c r="AC78" s="28">
        <f t="shared" si="4"/>
        <v>0</v>
      </c>
      <c r="AD78" s="193"/>
      <c r="AE78" s="58">
        <v>0.9</v>
      </c>
      <c r="AF78" s="58">
        <f t="shared" si="5"/>
        <v>0</v>
      </c>
      <c r="AG78" s="416"/>
      <c r="AH78" s="413"/>
      <c r="AI78" s="411"/>
      <c r="AJ78" s="411"/>
      <c r="AK78" s="411"/>
      <c r="AL78" s="415"/>
      <c r="AM78" s="411"/>
      <c r="AN78" s="411"/>
      <c r="AO78" s="411"/>
      <c r="AP78" s="411"/>
      <c r="AQ78" s="243"/>
      <c r="AR78" s="243"/>
      <c r="AS78" s="243"/>
      <c r="AT78" s="10"/>
      <c r="AU78" s="10"/>
      <c r="AV78" s="10"/>
      <c r="AW78" s="10"/>
      <c r="AX78" s="10"/>
      <c r="AY78" s="10"/>
    </row>
    <row r="79" spans="1:52" ht="100.05" customHeight="1" outlineLevel="1" x14ac:dyDescent="0.3">
      <c r="A79" s="195"/>
      <c r="B79" s="457"/>
      <c r="C79" s="481">
        <v>910403</v>
      </c>
      <c r="D79" s="482" t="s">
        <v>59</v>
      </c>
      <c r="E79" s="483" t="s">
        <v>50</v>
      </c>
      <c r="F79" s="483" t="s">
        <v>45</v>
      </c>
      <c r="G79" s="483">
        <v>6</v>
      </c>
      <c r="H79" s="500" t="s">
        <v>28</v>
      </c>
      <c r="I79" s="484">
        <v>99</v>
      </c>
      <c r="J79" s="180"/>
      <c r="K79" s="16"/>
      <c r="L79" s="256"/>
      <c r="M79" s="247"/>
      <c r="N79" s="69"/>
      <c r="O79" s="70"/>
      <c r="P79" s="200"/>
      <c r="Q79" s="182"/>
      <c r="R79" s="71"/>
      <c r="S79" s="267"/>
      <c r="T79" s="90"/>
      <c r="U79" s="121"/>
      <c r="V79" s="74"/>
      <c r="W79" s="3"/>
      <c r="X79" s="3"/>
      <c r="Y79" s="3"/>
      <c r="Z79" s="3"/>
      <c r="AA79" s="3"/>
      <c r="AB79" s="31"/>
      <c r="AC79" s="28">
        <f t="shared" si="4"/>
        <v>0</v>
      </c>
      <c r="AD79" s="193"/>
      <c r="AE79" s="58">
        <v>0.9</v>
      </c>
      <c r="AF79" s="58">
        <f t="shared" si="5"/>
        <v>0</v>
      </c>
      <c r="AG79" s="416"/>
      <c r="AH79" s="413"/>
      <c r="AI79" s="411"/>
      <c r="AJ79" s="411"/>
      <c r="AK79" s="411"/>
      <c r="AL79" s="415"/>
      <c r="AM79" s="411"/>
      <c r="AN79" s="411"/>
      <c r="AO79" s="411"/>
      <c r="AP79" s="411"/>
      <c r="AQ79" s="243"/>
      <c r="AR79" s="243"/>
      <c r="AS79" s="243"/>
      <c r="AT79" s="10"/>
      <c r="AU79" s="10"/>
      <c r="AV79" s="10"/>
      <c r="AW79" s="10"/>
      <c r="AX79" s="10"/>
      <c r="AY79" s="10"/>
    </row>
    <row r="80" spans="1:52" ht="100.05" customHeight="1" outlineLevel="1" x14ac:dyDescent="0.3">
      <c r="A80" s="196"/>
      <c r="B80" s="457"/>
      <c r="C80" s="481">
        <v>910409</v>
      </c>
      <c r="D80" s="482" t="s">
        <v>70</v>
      </c>
      <c r="E80" s="483" t="s">
        <v>49</v>
      </c>
      <c r="F80" s="483" t="s">
        <v>45</v>
      </c>
      <c r="G80" s="483">
        <v>6</v>
      </c>
      <c r="H80" s="500" t="s">
        <v>28</v>
      </c>
      <c r="I80" s="484">
        <v>99</v>
      </c>
      <c r="J80" s="180"/>
      <c r="K80" s="16"/>
      <c r="L80" s="256"/>
      <c r="M80" s="247"/>
      <c r="N80" s="69"/>
      <c r="O80" s="70"/>
      <c r="P80" s="200"/>
      <c r="Q80" s="182"/>
      <c r="R80" s="71"/>
      <c r="S80" s="267"/>
      <c r="T80" s="90"/>
      <c r="U80" s="121"/>
      <c r="V80" s="74"/>
      <c r="W80" s="3"/>
      <c r="X80" s="3"/>
      <c r="Y80" s="196"/>
      <c r="Z80" s="3"/>
      <c r="AA80" s="3"/>
      <c r="AB80" s="31"/>
      <c r="AC80" s="28">
        <f t="shared" si="4"/>
        <v>0</v>
      </c>
      <c r="AD80" s="193"/>
      <c r="AE80" s="58">
        <v>0.9</v>
      </c>
      <c r="AF80" s="58">
        <f t="shared" si="5"/>
        <v>0</v>
      </c>
      <c r="AG80" s="416"/>
      <c r="AH80" s="413"/>
      <c r="AI80" s="411"/>
      <c r="AJ80" s="411"/>
      <c r="AK80" s="411"/>
      <c r="AL80" s="415"/>
      <c r="AM80" s="411"/>
      <c r="AN80" s="411"/>
      <c r="AO80" s="411"/>
      <c r="AP80" s="411"/>
      <c r="AQ80" s="243"/>
      <c r="AR80" s="243"/>
      <c r="AS80" s="243"/>
      <c r="AT80" s="10"/>
      <c r="AU80" s="10"/>
      <c r="AV80" s="10"/>
      <c r="AW80" s="10"/>
      <c r="AX80" s="10"/>
      <c r="AY80" s="10"/>
    </row>
    <row r="81" spans="1:52" ht="100.05" customHeight="1" outlineLevel="1" x14ac:dyDescent="0.3">
      <c r="A81" s="196"/>
      <c r="B81" s="457"/>
      <c r="C81" s="481">
        <v>910410</v>
      </c>
      <c r="D81" s="482" t="s">
        <v>71</v>
      </c>
      <c r="E81" s="483" t="s">
        <v>23</v>
      </c>
      <c r="F81" s="483" t="s">
        <v>16</v>
      </c>
      <c r="G81" s="483">
        <v>6</v>
      </c>
      <c r="H81" s="500" t="s">
        <v>47</v>
      </c>
      <c r="I81" s="484">
        <v>81</v>
      </c>
      <c r="J81" s="180"/>
      <c r="K81" s="16"/>
      <c r="L81" s="256"/>
      <c r="M81" s="247"/>
      <c r="N81" s="69"/>
      <c r="O81" s="70"/>
      <c r="P81" s="200"/>
      <c r="Q81" s="182"/>
      <c r="R81" s="71"/>
      <c r="S81" s="267"/>
      <c r="T81" s="90"/>
      <c r="U81" s="121"/>
      <c r="V81" s="74"/>
      <c r="W81" s="3"/>
      <c r="X81" s="3"/>
      <c r="Y81" s="196"/>
      <c r="Z81" s="3"/>
      <c r="AA81" s="3"/>
      <c r="AB81" s="31"/>
      <c r="AC81" s="28">
        <f t="shared" si="4"/>
        <v>0</v>
      </c>
      <c r="AD81" s="426"/>
      <c r="AE81" s="58">
        <v>0.3</v>
      </c>
      <c r="AF81" s="58">
        <f t="shared" si="5"/>
        <v>0</v>
      </c>
      <c r="AG81" s="416"/>
      <c r="AH81" s="413"/>
      <c r="AI81" s="413"/>
      <c r="AJ81" s="411"/>
      <c r="AK81" s="411"/>
      <c r="AL81" s="415"/>
      <c r="AM81" s="411"/>
      <c r="AN81" s="411"/>
      <c r="AO81" s="411"/>
      <c r="AP81" s="411"/>
      <c r="AQ81" s="243"/>
      <c r="AR81" s="243"/>
      <c r="AS81" s="243"/>
      <c r="AT81" s="10"/>
      <c r="AU81" s="10"/>
      <c r="AV81" s="10"/>
      <c r="AW81" s="10"/>
      <c r="AX81" s="10"/>
      <c r="AY81" s="10"/>
      <c r="AZ81" s="10"/>
    </row>
    <row r="82" spans="1:52" ht="100.05" customHeight="1" outlineLevel="1" x14ac:dyDescent="0.3">
      <c r="A82" s="195"/>
      <c r="B82" s="457"/>
      <c r="C82" s="481">
        <v>910402</v>
      </c>
      <c r="D82" s="482" t="s">
        <v>58</v>
      </c>
      <c r="E82" s="483" t="s">
        <v>50</v>
      </c>
      <c r="F82" s="483" t="s">
        <v>16</v>
      </c>
      <c r="G82" s="483">
        <v>8</v>
      </c>
      <c r="H82" s="500" t="s">
        <v>47</v>
      </c>
      <c r="I82" s="484">
        <v>81</v>
      </c>
      <c r="J82" s="180"/>
      <c r="K82" s="16"/>
      <c r="L82" s="256"/>
      <c r="M82" s="247"/>
      <c r="N82" s="69"/>
      <c r="O82" s="70"/>
      <c r="P82" s="200"/>
      <c r="Q82" s="182"/>
      <c r="R82" s="71"/>
      <c r="S82" s="267"/>
      <c r="T82" s="90"/>
      <c r="U82" s="121"/>
      <c r="V82" s="74"/>
      <c r="W82" s="3"/>
      <c r="X82" s="3"/>
      <c r="Y82" s="3"/>
      <c r="Z82" s="3"/>
      <c r="AA82" s="3"/>
      <c r="AB82" s="31"/>
      <c r="AC82" s="28">
        <f t="shared" si="4"/>
        <v>0</v>
      </c>
      <c r="AD82" s="193"/>
      <c r="AE82" s="58">
        <v>0.2</v>
      </c>
      <c r="AF82" s="58">
        <f t="shared" si="5"/>
        <v>0</v>
      </c>
      <c r="AG82" s="416"/>
      <c r="AH82" s="413"/>
      <c r="AI82" s="411"/>
      <c r="AJ82" s="411"/>
      <c r="AK82" s="411"/>
      <c r="AL82" s="415"/>
      <c r="AM82" s="411"/>
      <c r="AN82" s="411"/>
      <c r="AO82" s="411"/>
      <c r="AP82" s="411"/>
      <c r="AQ82" s="243"/>
      <c r="AR82" s="243"/>
      <c r="AS82" s="243"/>
      <c r="AT82" s="10"/>
      <c r="AU82" s="10"/>
      <c r="AV82" s="10"/>
      <c r="AW82" s="10"/>
      <c r="AX82" s="10"/>
      <c r="AY82" s="10"/>
    </row>
    <row r="83" spans="1:52" ht="100.05" customHeight="1" outlineLevel="1" x14ac:dyDescent="0.3">
      <c r="A83" s="195"/>
      <c r="B83" s="457"/>
      <c r="C83" s="481">
        <v>910401</v>
      </c>
      <c r="D83" s="482" t="s">
        <v>68</v>
      </c>
      <c r="E83" s="483" t="s">
        <v>50</v>
      </c>
      <c r="F83" s="483" t="s">
        <v>20</v>
      </c>
      <c r="G83" s="483">
        <v>6</v>
      </c>
      <c r="H83" s="500" t="s">
        <v>47</v>
      </c>
      <c r="I83" s="484">
        <v>30</v>
      </c>
      <c r="J83" s="180"/>
      <c r="K83" s="16"/>
      <c r="L83" s="257"/>
      <c r="M83" s="248"/>
      <c r="N83" s="17"/>
      <c r="O83" s="40"/>
      <c r="P83" s="202"/>
      <c r="Q83" s="182"/>
      <c r="R83" s="18"/>
      <c r="S83" s="268"/>
      <c r="T83" s="88"/>
      <c r="U83" s="122"/>
      <c r="V83" s="23"/>
      <c r="W83" s="3"/>
      <c r="X83" s="3"/>
      <c r="Y83" s="3"/>
      <c r="Z83" s="3"/>
      <c r="AA83" s="3"/>
      <c r="AB83" s="31"/>
      <c r="AC83" s="28">
        <f t="shared" si="4"/>
        <v>0</v>
      </c>
      <c r="AD83" s="193"/>
      <c r="AE83" s="58">
        <v>0.08</v>
      </c>
      <c r="AF83" s="58">
        <f t="shared" si="5"/>
        <v>0</v>
      </c>
      <c r="AG83" s="416"/>
      <c r="AH83" s="413"/>
      <c r="AI83" s="411"/>
      <c r="AJ83" s="411"/>
      <c r="AK83" s="411"/>
      <c r="AL83" s="415"/>
      <c r="AM83" s="411"/>
      <c r="AN83" s="411"/>
      <c r="AO83" s="411"/>
      <c r="AP83" s="411"/>
      <c r="AQ83" s="243"/>
      <c r="AR83" s="243"/>
      <c r="AS83" s="243"/>
      <c r="AT83" s="10"/>
      <c r="AU83" s="10"/>
      <c r="AV83" s="10"/>
      <c r="AW83" s="10"/>
      <c r="AX83" s="10"/>
      <c r="AY83" s="10"/>
    </row>
    <row r="84" spans="1:52" ht="100.05" customHeight="1" outlineLevel="1" thickBot="1" x14ac:dyDescent="0.35">
      <c r="A84" s="195"/>
      <c r="B84" s="485"/>
      <c r="C84" s="486">
        <v>910400</v>
      </c>
      <c r="D84" s="487" t="s">
        <v>69</v>
      </c>
      <c r="E84" s="488" t="s">
        <v>50</v>
      </c>
      <c r="F84" s="488" t="s">
        <v>20</v>
      </c>
      <c r="G84" s="488">
        <v>6</v>
      </c>
      <c r="H84" s="502" t="s">
        <v>47</v>
      </c>
      <c r="I84" s="490">
        <v>44</v>
      </c>
      <c r="J84" s="180"/>
      <c r="K84" s="16"/>
      <c r="L84" s="257"/>
      <c r="M84" s="248"/>
      <c r="N84" s="17"/>
      <c r="O84" s="40"/>
      <c r="P84" s="203"/>
      <c r="Q84" s="182"/>
      <c r="R84" s="18"/>
      <c r="S84" s="268"/>
      <c r="T84" s="88"/>
      <c r="U84" s="122"/>
      <c r="V84" s="23"/>
      <c r="W84" s="3"/>
      <c r="X84" s="3"/>
      <c r="Y84" s="3"/>
      <c r="Z84" s="3"/>
      <c r="AA84" s="3"/>
      <c r="AB84" s="31"/>
      <c r="AC84" s="28">
        <f t="shared" si="4"/>
        <v>0</v>
      </c>
      <c r="AD84" s="193"/>
      <c r="AE84" s="58">
        <v>0.08</v>
      </c>
      <c r="AF84" s="58">
        <f t="shared" si="5"/>
        <v>0</v>
      </c>
      <c r="AG84" s="416"/>
      <c r="AH84" s="413"/>
      <c r="AI84" s="411"/>
      <c r="AJ84" s="411"/>
      <c r="AK84" s="411"/>
      <c r="AL84" s="415"/>
      <c r="AM84" s="411"/>
      <c r="AN84" s="411"/>
      <c r="AO84" s="411"/>
      <c r="AP84" s="411"/>
      <c r="AQ84" s="243"/>
      <c r="AR84" s="243"/>
      <c r="AS84" s="243"/>
      <c r="AT84" s="10"/>
      <c r="AU84" s="10"/>
      <c r="AV84" s="10"/>
      <c r="AW84" s="10"/>
      <c r="AX84" s="10"/>
      <c r="AY84" s="10"/>
    </row>
    <row r="85" spans="1:52" ht="100.05" customHeight="1" x14ac:dyDescent="0.3">
      <c r="A85" s="195"/>
      <c r="B85" s="475"/>
      <c r="C85" s="476">
        <v>910494</v>
      </c>
      <c r="D85" s="509" t="s">
        <v>65</v>
      </c>
      <c r="E85" s="478" t="s">
        <v>25</v>
      </c>
      <c r="F85" s="478" t="s">
        <v>57</v>
      </c>
      <c r="G85" s="478">
        <f>G74+G75+G77+G80+G82+G83+G84+G79+G81</f>
        <v>52</v>
      </c>
      <c r="H85" s="498" t="s">
        <v>28</v>
      </c>
      <c r="I85" s="480">
        <f>SUM(I74+I75+I77+I80+I82+I83+I84+I79+I81)</f>
        <v>983</v>
      </c>
      <c r="J85" s="180"/>
      <c r="K85" s="16"/>
      <c r="L85" s="257"/>
      <c r="M85" s="248"/>
      <c r="N85" s="17"/>
      <c r="O85" s="40"/>
      <c r="P85" s="204"/>
      <c r="Q85" s="182"/>
      <c r="R85" s="18"/>
      <c r="S85" s="269"/>
      <c r="T85" s="90"/>
      <c r="U85" s="121"/>
      <c r="V85" s="74"/>
      <c r="W85" s="3"/>
      <c r="X85" s="3"/>
      <c r="Y85" s="3"/>
      <c r="Z85" s="3"/>
      <c r="AA85" s="3"/>
      <c r="AB85" s="31"/>
      <c r="AC85" s="28">
        <f t="shared" si="4"/>
        <v>0</v>
      </c>
      <c r="AD85" s="426"/>
      <c r="AE85" s="58">
        <f>SUM(AE74+AE75+AE77+AE80+AE82+AE83+AE84+AE79+AE81)</f>
        <v>9.9600000000000009</v>
      </c>
      <c r="AF85" s="58">
        <f t="shared" si="5"/>
        <v>0</v>
      </c>
      <c r="AG85" s="416"/>
      <c r="AH85" s="413"/>
      <c r="AI85" s="413"/>
      <c r="AJ85" s="411"/>
      <c r="AK85" s="411"/>
      <c r="AL85" s="415"/>
      <c r="AM85" s="411"/>
      <c r="AN85" s="411"/>
      <c r="AO85" s="411"/>
      <c r="AP85" s="411"/>
      <c r="AQ85" s="243"/>
      <c r="AR85" s="243"/>
      <c r="AS85" s="243"/>
      <c r="AT85" s="10"/>
      <c r="AU85" s="10"/>
      <c r="AV85" s="10"/>
      <c r="AW85" s="10"/>
      <c r="AX85" s="10"/>
      <c r="AY85" s="10"/>
      <c r="AZ85" s="10"/>
    </row>
    <row r="86" spans="1:52" ht="99.45" customHeight="1" thickBot="1" x14ac:dyDescent="0.35">
      <c r="A86" s="195"/>
      <c r="B86" s="485"/>
      <c r="C86" s="486">
        <v>910495</v>
      </c>
      <c r="D86" s="511" t="s">
        <v>66</v>
      </c>
      <c r="E86" s="488" t="s">
        <v>25</v>
      </c>
      <c r="F86" s="488" t="s">
        <v>57</v>
      </c>
      <c r="G86" s="488">
        <f>SUM(G74+G75+G76+G77+G78+G80+G82+G83+G84+G79+G81)</f>
        <v>64</v>
      </c>
      <c r="H86" s="502" t="s">
        <v>28</v>
      </c>
      <c r="I86" s="490">
        <f>SUM(I74+I75+I76+I77+I78+I80+I82+I83+I84+I79+I81)</f>
        <v>1265</v>
      </c>
      <c r="J86" s="60"/>
      <c r="K86" s="16"/>
      <c r="L86" s="257"/>
      <c r="M86" s="248"/>
      <c r="N86" s="17"/>
      <c r="O86" s="40"/>
      <c r="P86" s="205"/>
      <c r="Q86" s="183"/>
      <c r="R86" s="18"/>
      <c r="S86" s="268"/>
      <c r="T86" s="88"/>
      <c r="U86" s="122"/>
      <c r="V86" s="23"/>
      <c r="W86" s="3"/>
      <c r="X86" s="3"/>
      <c r="Y86" s="3"/>
      <c r="Z86" s="3"/>
      <c r="AA86" s="3"/>
      <c r="AB86" s="31"/>
      <c r="AC86" s="28">
        <f t="shared" si="4"/>
        <v>0</v>
      </c>
      <c r="AD86" s="426"/>
      <c r="AE86" s="58">
        <f>SUM(AE74+AE75+AE76+AE77+AE78+AE80+AE82+AE83+AE84+AE79+AE81)</f>
        <v>12.860000000000001</v>
      </c>
      <c r="AF86" s="58">
        <f t="shared" si="5"/>
        <v>0</v>
      </c>
      <c r="AG86" s="416"/>
      <c r="AH86" s="413"/>
      <c r="AI86" s="413"/>
      <c r="AJ86" s="411"/>
      <c r="AK86" s="411"/>
      <c r="AL86" s="415"/>
      <c r="AM86" s="411"/>
      <c r="AN86" s="411"/>
      <c r="AO86" s="411"/>
      <c r="AP86" s="411"/>
      <c r="AQ86" s="243"/>
      <c r="AR86" s="243"/>
      <c r="AS86" s="243"/>
      <c r="AT86" s="10"/>
      <c r="AU86" s="10"/>
      <c r="AV86" s="10"/>
      <c r="AW86" s="10"/>
      <c r="AX86" s="10"/>
      <c r="AY86" s="10"/>
      <c r="AZ86" s="10"/>
    </row>
    <row r="87" spans="1:52" ht="100.05" customHeight="1" outlineLevel="1" x14ac:dyDescent="0.3">
      <c r="A87" s="195"/>
      <c r="B87" s="513"/>
      <c r="C87" s="476">
        <v>910611</v>
      </c>
      <c r="D87" s="477" t="s">
        <v>97</v>
      </c>
      <c r="E87" s="478" t="s">
        <v>40</v>
      </c>
      <c r="F87" s="478" t="s">
        <v>54</v>
      </c>
      <c r="G87" s="478">
        <v>2</v>
      </c>
      <c r="H87" s="498" t="s">
        <v>28</v>
      </c>
      <c r="I87" s="514">
        <v>147</v>
      </c>
      <c r="J87" s="311"/>
      <c r="K87" s="4"/>
      <c r="L87" s="259"/>
      <c r="M87" s="250"/>
      <c r="N87" s="5"/>
      <c r="O87" s="39"/>
      <c r="P87" s="204"/>
      <c r="Q87" s="185"/>
      <c r="R87" s="6"/>
      <c r="S87" s="271"/>
      <c r="T87" s="86"/>
      <c r="U87" s="124"/>
      <c r="V87" s="118"/>
      <c r="W87" s="3"/>
      <c r="X87" s="3"/>
      <c r="Y87" s="3"/>
      <c r="Z87" s="3"/>
      <c r="AA87" s="3"/>
      <c r="AB87" s="3"/>
      <c r="AC87" s="112">
        <f t="shared" ref="AC87:AC118" si="7">SUM(J87:V87)*I87</f>
        <v>0</v>
      </c>
      <c r="AD87" s="193"/>
      <c r="AE87" s="58">
        <v>2.06</v>
      </c>
      <c r="AF87" s="58">
        <f t="shared" ref="AF87:AF118" si="8">SUM(J87:V87)*AE87</f>
        <v>0</v>
      </c>
      <c r="AG87" s="416"/>
      <c r="AH87" s="413"/>
      <c r="AI87" s="411"/>
      <c r="AJ87" s="411"/>
      <c r="AK87" s="411"/>
      <c r="AL87" s="415"/>
      <c r="AM87" s="411"/>
      <c r="AN87" s="411"/>
      <c r="AO87" s="411"/>
      <c r="AP87" s="411"/>
      <c r="AQ87" s="243"/>
      <c r="AR87" s="243"/>
      <c r="AS87" s="243"/>
      <c r="AT87" s="10"/>
      <c r="AU87" s="10"/>
      <c r="AV87" s="10"/>
      <c r="AW87" s="10"/>
      <c r="AX87" s="10"/>
      <c r="AY87" s="10"/>
    </row>
    <row r="88" spans="1:52" ht="100.05" customHeight="1" outlineLevel="1" x14ac:dyDescent="0.3">
      <c r="A88" s="195"/>
      <c r="B88" s="491"/>
      <c r="C88" s="481">
        <v>910612</v>
      </c>
      <c r="D88" s="482" t="s">
        <v>96</v>
      </c>
      <c r="E88" s="483" t="s">
        <v>40</v>
      </c>
      <c r="F88" s="483" t="s">
        <v>54</v>
      </c>
      <c r="G88" s="483">
        <v>2</v>
      </c>
      <c r="H88" s="500" t="s">
        <v>28</v>
      </c>
      <c r="I88" s="515">
        <v>155</v>
      </c>
      <c r="J88" s="311"/>
      <c r="K88" s="4"/>
      <c r="L88" s="259"/>
      <c r="M88" s="250"/>
      <c r="N88" s="5"/>
      <c r="O88" s="39"/>
      <c r="P88" s="204"/>
      <c r="Q88" s="185"/>
      <c r="R88" s="6"/>
      <c r="S88" s="271"/>
      <c r="T88" s="86"/>
      <c r="U88" s="124"/>
      <c r="V88" s="118"/>
      <c r="W88" s="3"/>
      <c r="X88" s="3"/>
      <c r="Y88" s="3"/>
      <c r="Z88" s="3"/>
      <c r="AA88" s="3"/>
      <c r="AB88" s="3"/>
      <c r="AC88" s="28">
        <f t="shared" si="7"/>
        <v>0</v>
      </c>
      <c r="AD88" s="193"/>
      <c r="AE88" s="58">
        <v>2.0499999999999998</v>
      </c>
      <c r="AF88" s="58">
        <f t="shared" si="8"/>
        <v>0</v>
      </c>
      <c r="AG88" s="416"/>
      <c r="AH88" s="413"/>
      <c r="AI88" s="411"/>
      <c r="AJ88" s="411"/>
      <c r="AK88" s="411"/>
      <c r="AL88" s="415"/>
      <c r="AM88" s="411"/>
      <c r="AN88" s="411"/>
      <c r="AO88" s="411"/>
      <c r="AP88" s="411"/>
      <c r="AQ88" s="243"/>
      <c r="AR88" s="243"/>
      <c r="AS88" s="243"/>
      <c r="AT88" s="10"/>
      <c r="AU88" s="10"/>
      <c r="AV88" s="10"/>
      <c r="AW88" s="10"/>
      <c r="AX88" s="10"/>
      <c r="AY88" s="10"/>
    </row>
    <row r="89" spans="1:52" ht="100.05" customHeight="1" outlineLevel="1" x14ac:dyDescent="0.3">
      <c r="A89" s="195"/>
      <c r="B89" s="491"/>
      <c r="C89" s="481">
        <v>910613</v>
      </c>
      <c r="D89" s="482" t="s">
        <v>99</v>
      </c>
      <c r="E89" s="483" t="s">
        <v>23</v>
      </c>
      <c r="F89" s="483" t="s">
        <v>54</v>
      </c>
      <c r="G89" s="483">
        <v>2</v>
      </c>
      <c r="H89" s="500" t="s">
        <v>28</v>
      </c>
      <c r="I89" s="515">
        <v>159</v>
      </c>
      <c r="J89" s="311"/>
      <c r="K89" s="4"/>
      <c r="L89" s="259"/>
      <c r="M89" s="250"/>
      <c r="N89" s="5"/>
      <c r="O89" s="39"/>
      <c r="P89" s="204"/>
      <c r="Q89" s="185"/>
      <c r="R89" s="6"/>
      <c r="S89" s="271"/>
      <c r="T89" s="86"/>
      <c r="U89" s="124"/>
      <c r="V89" s="118"/>
      <c r="W89" s="3"/>
      <c r="X89" s="3"/>
      <c r="Y89" s="3"/>
      <c r="Z89" s="3"/>
      <c r="AA89" s="3"/>
      <c r="AB89" s="3"/>
      <c r="AC89" s="28">
        <f t="shared" si="7"/>
        <v>0</v>
      </c>
      <c r="AD89" s="193"/>
      <c r="AE89" s="58">
        <v>2.1</v>
      </c>
      <c r="AF89" s="58">
        <f t="shared" si="8"/>
        <v>0</v>
      </c>
      <c r="AG89" s="416"/>
      <c r="AH89" s="413"/>
      <c r="AI89" s="411"/>
      <c r="AJ89" s="411"/>
      <c r="AK89" s="411"/>
      <c r="AL89" s="415"/>
      <c r="AM89" s="411"/>
      <c r="AN89" s="411"/>
      <c r="AO89" s="411"/>
      <c r="AP89" s="411"/>
      <c r="AQ89" s="243"/>
      <c r="AR89" s="243"/>
      <c r="AS89" s="243"/>
      <c r="AT89" s="10"/>
      <c r="AU89" s="10"/>
      <c r="AV89" s="10"/>
      <c r="AW89" s="10"/>
      <c r="AX89" s="10"/>
      <c r="AY89" s="10"/>
    </row>
    <row r="90" spans="1:52" ht="100.05" customHeight="1" outlineLevel="1" x14ac:dyDescent="0.3">
      <c r="A90" s="196"/>
      <c r="B90" s="491"/>
      <c r="C90" s="481">
        <v>910614</v>
      </c>
      <c r="D90" s="482" t="s">
        <v>105</v>
      </c>
      <c r="E90" s="483" t="s">
        <v>22</v>
      </c>
      <c r="F90" s="483" t="s">
        <v>17</v>
      </c>
      <c r="G90" s="483">
        <v>2</v>
      </c>
      <c r="H90" s="500" t="s">
        <v>28</v>
      </c>
      <c r="I90" s="515">
        <v>87</v>
      </c>
      <c r="J90" s="311"/>
      <c r="K90" s="4"/>
      <c r="L90" s="259"/>
      <c r="M90" s="250"/>
      <c r="N90" s="5"/>
      <c r="O90" s="39"/>
      <c r="P90" s="204"/>
      <c r="Q90" s="185"/>
      <c r="R90" s="6"/>
      <c r="S90" s="271"/>
      <c r="T90" s="86"/>
      <c r="U90" s="124"/>
      <c r="V90" s="118"/>
      <c r="W90" s="3"/>
      <c r="X90" s="3"/>
      <c r="Y90" s="196"/>
      <c r="Z90" s="3"/>
      <c r="AA90" s="3"/>
      <c r="AB90" s="3"/>
      <c r="AC90" s="28">
        <f t="shared" si="7"/>
        <v>0</v>
      </c>
      <c r="AD90" s="193"/>
      <c r="AE90" s="58">
        <v>2</v>
      </c>
      <c r="AF90" s="58">
        <f t="shared" si="8"/>
        <v>0</v>
      </c>
      <c r="AG90" s="416"/>
      <c r="AH90" s="413"/>
      <c r="AI90" s="411"/>
      <c r="AJ90" s="411"/>
      <c r="AK90" s="411"/>
      <c r="AL90" s="415"/>
      <c r="AM90" s="411"/>
      <c r="AN90" s="411"/>
      <c r="AO90" s="411"/>
      <c r="AP90" s="411"/>
      <c r="AQ90" s="243"/>
      <c r="AR90" s="243"/>
      <c r="AS90" s="243"/>
      <c r="AT90" s="10"/>
      <c r="AU90" s="10"/>
      <c r="AV90" s="10"/>
      <c r="AW90" s="10"/>
      <c r="AX90" s="10"/>
      <c r="AY90" s="10"/>
    </row>
    <row r="91" spans="1:52" ht="100.05" customHeight="1" outlineLevel="1" x14ac:dyDescent="0.3">
      <c r="A91" s="196"/>
      <c r="B91" s="491"/>
      <c r="C91" s="481">
        <v>910615</v>
      </c>
      <c r="D91" s="482" t="s">
        <v>106</v>
      </c>
      <c r="E91" s="483" t="s">
        <v>22</v>
      </c>
      <c r="F91" s="483" t="s">
        <v>17</v>
      </c>
      <c r="G91" s="483">
        <v>2</v>
      </c>
      <c r="H91" s="500" t="s">
        <v>28</v>
      </c>
      <c r="I91" s="515">
        <v>90</v>
      </c>
      <c r="J91" s="311"/>
      <c r="K91" s="4"/>
      <c r="L91" s="259"/>
      <c r="M91" s="250"/>
      <c r="N91" s="5"/>
      <c r="O91" s="39"/>
      <c r="P91" s="204"/>
      <c r="Q91" s="185"/>
      <c r="R91" s="6"/>
      <c r="S91" s="271"/>
      <c r="T91" s="86"/>
      <c r="U91" s="124"/>
      <c r="V91" s="118"/>
      <c r="W91" s="3"/>
      <c r="X91" s="3"/>
      <c r="Y91" s="196"/>
      <c r="Z91" s="3"/>
      <c r="AA91" s="3"/>
      <c r="AB91" s="3"/>
      <c r="AC91" s="28">
        <f t="shared" si="7"/>
        <v>0</v>
      </c>
      <c r="AD91" s="193"/>
      <c r="AE91" s="58">
        <v>2</v>
      </c>
      <c r="AF91" s="58">
        <f t="shared" si="8"/>
        <v>0</v>
      </c>
      <c r="AG91" s="416"/>
      <c r="AH91" s="413"/>
      <c r="AI91" s="411"/>
      <c r="AJ91" s="411"/>
      <c r="AK91" s="411"/>
      <c r="AL91" s="415"/>
      <c r="AM91" s="411"/>
      <c r="AN91" s="411"/>
      <c r="AO91" s="411"/>
      <c r="AP91" s="411"/>
      <c r="AQ91" s="243"/>
      <c r="AR91" s="243"/>
      <c r="AS91" s="243"/>
      <c r="AT91" s="10"/>
      <c r="AU91" s="10"/>
      <c r="AV91" s="10"/>
      <c r="AW91" s="10"/>
      <c r="AX91" s="10"/>
      <c r="AY91" s="10"/>
    </row>
    <row r="92" spans="1:52" ht="100.05" customHeight="1" outlineLevel="1" x14ac:dyDescent="0.3">
      <c r="A92" s="196"/>
      <c r="B92" s="491"/>
      <c r="C92" s="481">
        <v>910616</v>
      </c>
      <c r="D92" s="482" t="s">
        <v>107</v>
      </c>
      <c r="E92" s="483" t="s">
        <v>22</v>
      </c>
      <c r="F92" s="483" t="s">
        <v>17</v>
      </c>
      <c r="G92" s="483">
        <v>2</v>
      </c>
      <c r="H92" s="500" t="s">
        <v>28</v>
      </c>
      <c r="I92" s="515">
        <v>91</v>
      </c>
      <c r="J92" s="311"/>
      <c r="K92" s="4"/>
      <c r="L92" s="259"/>
      <c r="M92" s="250"/>
      <c r="N92" s="5"/>
      <c r="O92" s="39"/>
      <c r="P92" s="204"/>
      <c r="Q92" s="185"/>
      <c r="R92" s="6"/>
      <c r="S92" s="271"/>
      <c r="T92" s="86"/>
      <c r="U92" s="124"/>
      <c r="V92" s="118"/>
      <c r="W92" s="3"/>
      <c r="X92" s="3"/>
      <c r="Y92" s="196"/>
      <c r="Z92" s="3"/>
      <c r="AA92" s="3"/>
      <c r="AB92" s="3"/>
      <c r="AC92" s="28">
        <f t="shared" si="7"/>
        <v>0</v>
      </c>
      <c r="AD92" s="193"/>
      <c r="AE92" s="58">
        <v>2</v>
      </c>
      <c r="AF92" s="58">
        <f t="shared" si="8"/>
        <v>0</v>
      </c>
      <c r="AG92" s="416"/>
      <c r="AH92" s="413"/>
      <c r="AI92" s="411"/>
      <c r="AJ92" s="411"/>
      <c r="AK92" s="411"/>
      <c r="AL92" s="415"/>
      <c r="AM92" s="411"/>
      <c r="AN92" s="411"/>
      <c r="AO92" s="411"/>
      <c r="AP92" s="411"/>
      <c r="AQ92" s="243"/>
      <c r="AR92" s="243"/>
      <c r="AS92" s="243"/>
      <c r="AT92" s="10"/>
      <c r="AU92" s="10"/>
      <c r="AV92" s="10"/>
      <c r="AW92" s="10"/>
      <c r="AX92" s="10"/>
      <c r="AY92" s="10"/>
    </row>
    <row r="93" spans="1:52" ht="100.05" customHeight="1" outlineLevel="1" x14ac:dyDescent="0.3">
      <c r="A93" s="195"/>
      <c r="B93" s="491"/>
      <c r="C93" s="481">
        <v>910601</v>
      </c>
      <c r="D93" s="482" t="s">
        <v>80</v>
      </c>
      <c r="E93" s="483" t="s">
        <v>22</v>
      </c>
      <c r="F93" s="483" t="s">
        <v>17</v>
      </c>
      <c r="G93" s="483">
        <v>2</v>
      </c>
      <c r="H93" s="500" t="s">
        <v>28</v>
      </c>
      <c r="I93" s="515">
        <v>79</v>
      </c>
      <c r="J93" s="311"/>
      <c r="K93" s="4"/>
      <c r="L93" s="259"/>
      <c r="M93" s="250"/>
      <c r="N93" s="5"/>
      <c r="O93" s="39"/>
      <c r="P93" s="204"/>
      <c r="Q93" s="185"/>
      <c r="R93" s="6"/>
      <c r="S93" s="271"/>
      <c r="T93" s="86"/>
      <c r="U93" s="124"/>
      <c r="V93" s="118"/>
      <c r="W93" s="3"/>
      <c r="X93" s="3"/>
      <c r="Y93" s="3"/>
      <c r="Z93" s="3"/>
      <c r="AA93" s="3"/>
      <c r="AB93" s="3"/>
      <c r="AC93" s="28">
        <f t="shared" si="7"/>
        <v>0</v>
      </c>
      <c r="AD93" s="193"/>
      <c r="AE93" s="58">
        <v>1.48</v>
      </c>
      <c r="AF93" s="58">
        <f t="shared" si="8"/>
        <v>0</v>
      </c>
      <c r="AG93" s="416"/>
      <c r="AH93" s="413"/>
      <c r="AI93" s="411"/>
      <c r="AJ93" s="411"/>
      <c r="AK93" s="411"/>
      <c r="AL93" s="415"/>
      <c r="AM93" s="411"/>
      <c r="AN93" s="411"/>
      <c r="AO93" s="411"/>
      <c r="AP93" s="411"/>
      <c r="AQ93" s="243"/>
      <c r="AR93" s="243"/>
      <c r="AS93" s="243"/>
      <c r="AT93" s="10"/>
      <c r="AU93" s="10"/>
      <c r="AV93" s="10"/>
      <c r="AW93" s="10"/>
      <c r="AX93" s="10"/>
      <c r="AY93" s="10"/>
    </row>
    <row r="94" spans="1:52" ht="100.05" customHeight="1" outlineLevel="1" x14ac:dyDescent="0.3">
      <c r="A94" s="195"/>
      <c r="B94" s="491"/>
      <c r="C94" s="481">
        <v>910602</v>
      </c>
      <c r="D94" s="482" t="s">
        <v>82</v>
      </c>
      <c r="E94" s="483" t="s">
        <v>23</v>
      </c>
      <c r="F94" s="483" t="s">
        <v>17</v>
      </c>
      <c r="G94" s="483">
        <v>2</v>
      </c>
      <c r="H94" s="500" t="s">
        <v>28</v>
      </c>
      <c r="I94" s="515">
        <v>84</v>
      </c>
      <c r="J94" s="312"/>
      <c r="K94" s="7"/>
      <c r="L94" s="260"/>
      <c r="M94" s="251"/>
      <c r="N94" s="8"/>
      <c r="O94" s="37"/>
      <c r="P94" s="203"/>
      <c r="Q94" s="186"/>
      <c r="R94" s="9"/>
      <c r="S94" s="272"/>
      <c r="T94" s="87"/>
      <c r="U94" s="126"/>
      <c r="V94" s="100"/>
      <c r="W94" s="3"/>
      <c r="X94" s="3"/>
      <c r="Y94" s="3"/>
      <c r="Z94" s="3"/>
      <c r="AA94" s="3"/>
      <c r="AB94" s="3"/>
      <c r="AC94" s="28">
        <f t="shared" si="7"/>
        <v>0</v>
      </c>
      <c r="AD94" s="193"/>
      <c r="AE94" s="58">
        <v>1.47</v>
      </c>
      <c r="AF94" s="58">
        <f t="shared" si="8"/>
        <v>0</v>
      </c>
      <c r="AG94" s="416"/>
      <c r="AH94" s="413"/>
      <c r="AI94" s="411"/>
      <c r="AJ94" s="411"/>
      <c r="AK94" s="411"/>
      <c r="AL94" s="415"/>
      <c r="AM94" s="411"/>
      <c r="AN94" s="411"/>
      <c r="AO94" s="411"/>
      <c r="AP94" s="411"/>
      <c r="AQ94" s="243"/>
      <c r="AR94" s="243"/>
      <c r="AS94" s="243"/>
      <c r="AT94" s="10"/>
      <c r="AU94" s="10"/>
      <c r="AV94" s="10"/>
      <c r="AW94" s="10"/>
      <c r="AX94" s="10"/>
      <c r="AY94" s="10"/>
    </row>
    <row r="95" spans="1:52" ht="100.05" customHeight="1" outlineLevel="1" x14ac:dyDescent="0.3">
      <c r="A95" s="195"/>
      <c r="B95" s="491"/>
      <c r="C95" s="481">
        <v>910603</v>
      </c>
      <c r="D95" s="482" t="s">
        <v>83</v>
      </c>
      <c r="E95" s="483" t="s">
        <v>40</v>
      </c>
      <c r="F95" s="483" t="s">
        <v>17</v>
      </c>
      <c r="G95" s="483">
        <v>2</v>
      </c>
      <c r="H95" s="500" t="s">
        <v>28</v>
      </c>
      <c r="I95" s="515">
        <v>85</v>
      </c>
      <c r="J95" s="312"/>
      <c r="K95" s="7"/>
      <c r="L95" s="260"/>
      <c r="M95" s="251"/>
      <c r="N95" s="8"/>
      <c r="O95" s="37"/>
      <c r="P95" s="203"/>
      <c r="Q95" s="186"/>
      <c r="R95" s="9"/>
      <c r="S95" s="272"/>
      <c r="T95" s="87"/>
      <c r="U95" s="126"/>
      <c r="V95" s="100"/>
      <c r="W95" s="3"/>
      <c r="X95" s="3"/>
      <c r="Y95" s="3"/>
      <c r="Z95" s="3"/>
      <c r="AA95" s="3"/>
      <c r="AB95" s="3"/>
      <c r="AC95" s="28">
        <f t="shared" si="7"/>
        <v>0</v>
      </c>
      <c r="AD95" s="193"/>
      <c r="AE95" s="58">
        <v>1.52</v>
      </c>
      <c r="AF95" s="58">
        <f t="shared" si="8"/>
        <v>0</v>
      </c>
      <c r="AG95" s="416"/>
      <c r="AH95" s="413"/>
      <c r="AI95" s="411"/>
      <c r="AJ95" s="411"/>
      <c r="AK95" s="411"/>
      <c r="AL95" s="415"/>
      <c r="AM95" s="411"/>
      <c r="AN95" s="411"/>
      <c r="AO95" s="411"/>
      <c r="AP95" s="411"/>
      <c r="AQ95" s="243"/>
      <c r="AR95" s="243"/>
      <c r="AS95" s="243"/>
      <c r="AT95" s="10"/>
      <c r="AU95" s="10"/>
      <c r="AV95" s="10"/>
      <c r="AW95" s="10"/>
      <c r="AX95" s="10"/>
      <c r="AY95" s="10"/>
    </row>
    <row r="96" spans="1:52" ht="100.05" customHeight="1" outlineLevel="1" x14ac:dyDescent="0.3">
      <c r="A96" s="196"/>
      <c r="B96" s="491"/>
      <c r="C96" s="481">
        <v>910617</v>
      </c>
      <c r="D96" s="482" t="s">
        <v>100</v>
      </c>
      <c r="E96" s="483" t="s">
        <v>22</v>
      </c>
      <c r="F96" s="483" t="s">
        <v>15</v>
      </c>
      <c r="G96" s="483">
        <v>2</v>
      </c>
      <c r="H96" s="500" t="s">
        <v>28</v>
      </c>
      <c r="I96" s="515">
        <v>55</v>
      </c>
      <c r="J96" s="311"/>
      <c r="K96" s="4"/>
      <c r="L96" s="259"/>
      <c r="M96" s="250"/>
      <c r="N96" s="5"/>
      <c r="O96" s="39"/>
      <c r="P96" s="204"/>
      <c r="Q96" s="185"/>
      <c r="R96" s="6"/>
      <c r="S96" s="271"/>
      <c r="T96" s="86"/>
      <c r="U96" s="124"/>
      <c r="V96" s="118"/>
      <c r="W96" s="3"/>
      <c r="X96" s="3"/>
      <c r="Y96" s="196"/>
      <c r="Z96" s="3"/>
      <c r="AA96" s="3"/>
      <c r="AB96" s="3"/>
      <c r="AC96" s="28">
        <f t="shared" si="7"/>
        <v>0</v>
      </c>
      <c r="AD96" s="193"/>
      <c r="AE96" s="58">
        <v>0.8</v>
      </c>
      <c r="AF96" s="58">
        <f t="shared" si="8"/>
        <v>0</v>
      </c>
      <c r="AG96" s="416"/>
      <c r="AH96" s="413"/>
      <c r="AI96" s="411"/>
      <c r="AJ96" s="411"/>
      <c r="AK96" s="411"/>
      <c r="AL96" s="415"/>
      <c r="AM96" s="411"/>
      <c r="AN96" s="411"/>
      <c r="AO96" s="411"/>
      <c r="AP96" s="411"/>
      <c r="AQ96" s="243"/>
      <c r="AR96" s="243"/>
      <c r="AS96" s="243"/>
      <c r="AT96" s="10"/>
      <c r="AU96" s="10"/>
      <c r="AV96" s="10"/>
      <c r="AW96" s="10"/>
      <c r="AX96" s="10"/>
      <c r="AY96" s="10"/>
    </row>
    <row r="97" spans="1:51" ht="100.05" customHeight="1" outlineLevel="1" x14ac:dyDescent="0.3">
      <c r="A97" s="196"/>
      <c r="B97" s="491"/>
      <c r="C97" s="481">
        <v>910618</v>
      </c>
      <c r="D97" s="482" t="s">
        <v>101</v>
      </c>
      <c r="E97" s="483" t="s">
        <v>22</v>
      </c>
      <c r="F97" s="483" t="s">
        <v>15</v>
      </c>
      <c r="G97" s="483">
        <v>2</v>
      </c>
      <c r="H97" s="500" t="s">
        <v>28</v>
      </c>
      <c r="I97" s="515">
        <v>56</v>
      </c>
      <c r="J97" s="311"/>
      <c r="K97" s="4"/>
      <c r="L97" s="259"/>
      <c r="M97" s="250"/>
      <c r="N97" s="5"/>
      <c r="O97" s="39"/>
      <c r="P97" s="204"/>
      <c r="Q97" s="185"/>
      <c r="R97" s="6"/>
      <c r="S97" s="271"/>
      <c r="T97" s="86"/>
      <c r="U97" s="124"/>
      <c r="V97" s="118"/>
      <c r="W97" s="3"/>
      <c r="X97" s="3"/>
      <c r="Y97" s="196"/>
      <c r="Z97" s="3"/>
      <c r="AA97" s="3"/>
      <c r="AB97" s="3"/>
      <c r="AC97" s="28">
        <f t="shared" si="7"/>
        <v>0</v>
      </c>
      <c r="AD97" s="193"/>
      <c r="AE97" s="58">
        <v>0.8</v>
      </c>
      <c r="AF97" s="58">
        <f t="shared" si="8"/>
        <v>0</v>
      </c>
      <c r="AG97" s="416"/>
      <c r="AH97" s="413"/>
      <c r="AI97" s="411"/>
      <c r="AJ97" s="411"/>
      <c r="AK97" s="411"/>
      <c r="AL97" s="415"/>
      <c r="AM97" s="411"/>
      <c r="AN97" s="411"/>
      <c r="AO97" s="411"/>
      <c r="AP97" s="411"/>
      <c r="AQ97" s="243"/>
      <c r="AR97" s="243"/>
      <c r="AS97" s="243"/>
      <c r="AT97" s="10"/>
      <c r="AU97" s="10"/>
      <c r="AV97" s="10"/>
      <c r="AW97" s="10"/>
      <c r="AX97" s="10"/>
      <c r="AY97" s="10"/>
    </row>
    <row r="98" spans="1:51" ht="100.05" customHeight="1" outlineLevel="1" x14ac:dyDescent="0.3">
      <c r="A98" s="196"/>
      <c r="B98" s="491"/>
      <c r="C98" s="481">
        <v>910619</v>
      </c>
      <c r="D98" s="482" t="s">
        <v>102</v>
      </c>
      <c r="E98" s="483" t="s">
        <v>22</v>
      </c>
      <c r="F98" s="483" t="s">
        <v>15</v>
      </c>
      <c r="G98" s="483">
        <v>2</v>
      </c>
      <c r="H98" s="500" t="s">
        <v>28</v>
      </c>
      <c r="I98" s="515">
        <v>56</v>
      </c>
      <c r="J98" s="312"/>
      <c r="K98" s="7"/>
      <c r="L98" s="260"/>
      <c r="M98" s="251"/>
      <c r="N98" s="8"/>
      <c r="O98" s="37"/>
      <c r="P98" s="203"/>
      <c r="Q98" s="186"/>
      <c r="R98" s="9"/>
      <c r="S98" s="272"/>
      <c r="T98" s="87"/>
      <c r="U98" s="126"/>
      <c r="V98" s="100"/>
      <c r="W98" s="3"/>
      <c r="X98" s="3"/>
      <c r="Y98" s="196"/>
      <c r="Z98" s="3"/>
      <c r="AA98" s="3"/>
      <c r="AB98" s="3"/>
      <c r="AC98" s="28">
        <f t="shared" si="7"/>
        <v>0</v>
      </c>
      <c r="AD98" s="193"/>
      <c r="AE98" s="58">
        <v>0.8</v>
      </c>
      <c r="AF98" s="58">
        <f t="shared" si="8"/>
        <v>0</v>
      </c>
      <c r="AG98" s="416"/>
      <c r="AH98" s="413"/>
      <c r="AI98" s="411"/>
      <c r="AJ98" s="411"/>
      <c r="AK98" s="411"/>
      <c r="AL98" s="415"/>
      <c r="AM98" s="411"/>
      <c r="AN98" s="411"/>
      <c r="AO98" s="411"/>
      <c r="AP98" s="411"/>
      <c r="AQ98" s="243"/>
      <c r="AR98" s="243"/>
      <c r="AS98" s="243"/>
      <c r="AT98" s="10"/>
      <c r="AU98" s="10"/>
      <c r="AV98" s="10"/>
      <c r="AW98" s="10"/>
      <c r="AX98" s="10"/>
      <c r="AY98" s="10"/>
    </row>
    <row r="99" spans="1:51" ht="100.05" customHeight="1" outlineLevel="1" x14ac:dyDescent="0.3">
      <c r="A99" s="195"/>
      <c r="B99" s="491"/>
      <c r="C99" s="481">
        <v>910604</v>
      </c>
      <c r="D99" s="482" t="s">
        <v>81</v>
      </c>
      <c r="E99" s="483" t="s">
        <v>22</v>
      </c>
      <c r="F99" s="483" t="s">
        <v>15</v>
      </c>
      <c r="G99" s="483">
        <v>2</v>
      </c>
      <c r="H99" s="500" t="s">
        <v>28</v>
      </c>
      <c r="I99" s="515">
        <v>56</v>
      </c>
      <c r="J99" s="312"/>
      <c r="K99" s="7"/>
      <c r="L99" s="260"/>
      <c r="M99" s="251"/>
      <c r="N99" s="8"/>
      <c r="O99" s="37"/>
      <c r="P99" s="203"/>
      <c r="Q99" s="186"/>
      <c r="R99" s="9"/>
      <c r="S99" s="272"/>
      <c r="T99" s="87"/>
      <c r="U99" s="126"/>
      <c r="V99" s="100"/>
      <c r="W99" s="3"/>
      <c r="X99" s="3"/>
      <c r="Y99" s="3"/>
      <c r="Z99" s="3"/>
      <c r="AA99" s="3"/>
      <c r="AB99" s="3"/>
      <c r="AC99" s="28">
        <f t="shared" si="7"/>
        <v>0</v>
      </c>
      <c r="AD99" s="193"/>
      <c r="AE99" s="58">
        <v>0.6</v>
      </c>
      <c r="AF99" s="58">
        <f t="shared" si="8"/>
        <v>0</v>
      </c>
      <c r="AG99" s="416"/>
      <c r="AH99" s="413"/>
      <c r="AI99" s="411"/>
      <c r="AJ99" s="411"/>
      <c r="AK99" s="411"/>
      <c r="AL99" s="415"/>
      <c r="AM99" s="411"/>
      <c r="AN99" s="411"/>
      <c r="AO99" s="411"/>
      <c r="AP99" s="411"/>
      <c r="AQ99" s="243"/>
      <c r="AR99" s="243"/>
      <c r="AS99" s="243"/>
      <c r="AT99" s="10"/>
      <c r="AU99" s="10"/>
      <c r="AV99" s="10"/>
      <c r="AW99" s="10"/>
      <c r="AX99" s="10"/>
      <c r="AY99" s="10"/>
    </row>
    <row r="100" spans="1:51" ht="100.05" customHeight="1" outlineLevel="1" x14ac:dyDescent="0.3">
      <c r="A100" s="195"/>
      <c r="B100" s="491"/>
      <c r="C100" s="481">
        <v>910605</v>
      </c>
      <c r="D100" s="482" t="s">
        <v>84</v>
      </c>
      <c r="E100" s="483" t="s">
        <v>23</v>
      </c>
      <c r="F100" s="483" t="s">
        <v>15</v>
      </c>
      <c r="G100" s="483">
        <v>2</v>
      </c>
      <c r="H100" s="500" t="s">
        <v>28</v>
      </c>
      <c r="I100" s="515">
        <v>57</v>
      </c>
      <c r="J100" s="312"/>
      <c r="K100" s="7"/>
      <c r="L100" s="260"/>
      <c r="M100" s="251"/>
      <c r="N100" s="8"/>
      <c r="O100" s="37"/>
      <c r="P100" s="203"/>
      <c r="Q100" s="186"/>
      <c r="R100" s="9"/>
      <c r="S100" s="272"/>
      <c r="T100" s="87"/>
      <c r="U100" s="126"/>
      <c r="V100" s="100"/>
      <c r="W100" s="3"/>
      <c r="X100" s="3"/>
      <c r="Y100" s="3"/>
      <c r="Z100" s="3"/>
      <c r="AA100" s="3"/>
      <c r="AB100" s="3"/>
      <c r="AC100" s="28">
        <f t="shared" si="7"/>
        <v>0</v>
      </c>
      <c r="AD100" s="193"/>
      <c r="AE100" s="58">
        <v>0.69</v>
      </c>
      <c r="AF100" s="58">
        <f t="shared" si="8"/>
        <v>0</v>
      </c>
      <c r="AG100" s="416"/>
      <c r="AH100" s="413"/>
      <c r="AI100" s="411"/>
      <c r="AJ100" s="411"/>
      <c r="AK100" s="411"/>
      <c r="AL100" s="415"/>
      <c r="AM100" s="411"/>
      <c r="AN100" s="411"/>
      <c r="AO100" s="411"/>
      <c r="AP100" s="411"/>
      <c r="AQ100" s="243"/>
      <c r="AR100" s="243"/>
      <c r="AS100" s="243"/>
      <c r="AT100" s="10"/>
      <c r="AU100" s="10"/>
      <c r="AV100" s="10"/>
      <c r="AW100" s="10"/>
      <c r="AX100" s="10"/>
      <c r="AY100" s="10"/>
    </row>
    <row r="101" spans="1:51" ht="100.05" customHeight="1" outlineLevel="1" x14ac:dyDescent="0.3">
      <c r="A101" s="195"/>
      <c r="B101" s="491"/>
      <c r="C101" s="481">
        <v>910606</v>
      </c>
      <c r="D101" s="482" t="s">
        <v>85</v>
      </c>
      <c r="E101" s="483" t="s">
        <v>40</v>
      </c>
      <c r="F101" s="483" t="s">
        <v>15</v>
      </c>
      <c r="G101" s="483">
        <v>2</v>
      </c>
      <c r="H101" s="500" t="s">
        <v>28</v>
      </c>
      <c r="I101" s="515">
        <v>57</v>
      </c>
      <c r="J101" s="60"/>
      <c r="K101" s="61"/>
      <c r="L101" s="261"/>
      <c r="M101" s="252"/>
      <c r="N101" s="62"/>
      <c r="O101" s="63"/>
      <c r="P101" s="205"/>
      <c r="Q101" s="183"/>
      <c r="R101" s="64"/>
      <c r="S101" s="269"/>
      <c r="T101" s="91"/>
      <c r="U101" s="125"/>
      <c r="V101" s="66"/>
      <c r="W101" s="3"/>
      <c r="X101" s="3"/>
      <c r="Y101" s="3"/>
      <c r="Z101" s="3"/>
      <c r="AA101" s="3"/>
      <c r="AB101" s="3"/>
      <c r="AC101" s="28">
        <f t="shared" si="7"/>
        <v>0</v>
      </c>
      <c r="AD101" s="193"/>
      <c r="AE101" s="58">
        <v>0.62</v>
      </c>
      <c r="AF101" s="58">
        <f t="shared" si="8"/>
        <v>0</v>
      </c>
      <c r="AG101" s="416"/>
      <c r="AH101" s="413"/>
      <c r="AI101" s="411"/>
      <c r="AJ101" s="411"/>
      <c r="AK101" s="411"/>
      <c r="AL101" s="415"/>
      <c r="AM101" s="411"/>
      <c r="AN101" s="411"/>
      <c r="AO101" s="411"/>
      <c r="AP101" s="411"/>
      <c r="AQ101" s="243"/>
      <c r="AR101" s="243"/>
      <c r="AS101" s="243"/>
      <c r="AT101" s="10"/>
      <c r="AU101" s="10"/>
      <c r="AV101" s="10"/>
      <c r="AW101" s="10"/>
      <c r="AX101" s="10"/>
      <c r="AY101" s="10"/>
    </row>
    <row r="102" spans="1:51" ht="100.05" customHeight="1" outlineLevel="1" x14ac:dyDescent="0.3">
      <c r="A102" s="195"/>
      <c r="B102" s="491"/>
      <c r="C102" s="481">
        <v>910607</v>
      </c>
      <c r="D102" s="482" t="s">
        <v>86</v>
      </c>
      <c r="E102" s="483" t="s">
        <v>22</v>
      </c>
      <c r="F102" s="483" t="s">
        <v>15</v>
      </c>
      <c r="G102" s="483">
        <v>6</v>
      </c>
      <c r="H102" s="500" t="s">
        <v>28</v>
      </c>
      <c r="I102" s="515">
        <v>97</v>
      </c>
      <c r="J102" s="312"/>
      <c r="K102" s="7"/>
      <c r="L102" s="260"/>
      <c r="M102" s="251"/>
      <c r="N102" s="8"/>
      <c r="O102" s="37"/>
      <c r="P102" s="203"/>
      <c r="Q102" s="186"/>
      <c r="R102" s="9"/>
      <c r="S102" s="272"/>
      <c r="T102" s="87"/>
      <c r="U102" s="126"/>
      <c r="V102" s="100"/>
      <c r="W102" s="3"/>
      <c r="X102" s="3"/>
      <c r="Y102" s="3"/>
      <c r="Z102" s="3"/>
      <c r="AA102" s="3"/>
      <c r="AB102" s="3"/>
      <c r="AC102" s="28">
        <f t="shared" si="7"/>
        <v>0</v>
      </c>
      <c r="AD102" s="193"/>
      <c r="AE102" s="58">
        <v>1.9</v>
      </c>
      <c r="AF102" s="58">
        <f t="shared" si="8"/>
        <v>0</v>
      </c>
      <c r="AG102" s="416"/>
      <c r="AH102" s="413"/>
      <c r="AI102" s="411"/>
      <c r="AJ102" s="411"/>
      <c r="AK102" s="411"/>
      <c r="AL102" s="415"/>
      <c r="AM102" s="411"/>
      <c r="AN102" s="411"/>
      <c r="AO102" s="411"/>
      <c r="AP102" s="411"/>
      <c r="AQ102" s="243"/>
      <c r="AR102" s="243"/>
      <c r="AS102" s="243"/>
      <c r="AT102" s="10"/>
      <c r="AU102" s="10"/>
      <c r="AV102" s="10"/>
      <c r="AW102" s="10"/>
      <c r="AX102" s="10"/>
      <c r="AY102" s="10"/>
    </row>
    <row r="103" spans="1:51" ht="100.05" customHeight="1" outlineLevel="1" x14ac:dyDescent="0.3">
      <c r="A103" s="195"/>
      <c r="B103" s="491"/>
      <c r="C103" s="481">
        <v>910608</v>
      </c>
      <c r="D103" s="482" t="s">
        <v>87</v>
      </c>
      <c r="E103" s="483" t="s">
        <v>22</v>
      </c>
      <c r="F103" s="483" t="s">
        <v>15</v>
      </c>
      <c r="G103" s="483">
        <v>6</v>
      </c>
      <c r="H103" s="500" t="s">
        <v>28</v>
      </c>
      <c r="I103" s="515">
        <v>91</v>
      </c>
      <c r="J103" s="60"/>
      <c r="K103" s="7"/>
      <c r="L103" s="260"/>
      <c r="M103" s="251"/>
      <c r="N103" s="8"/>
      <c r="O103" s="37"/>
      <c r="P103" s="205"/>
      <c r="Q103" s="183"/>
      <c r="R103" s="9"/>
      <c r="S103" s="272"/>
      <c r="T103" s="87"/>
      <c r="U103" s="126"/>
      <c r="V103" s="100"/>
      <c r="W103" s="3"/>
      <c r="X103" s="3"/>
      <c r="Y103" s="3"/>
      <c r="Z103" s="3"/>
      <c r="AA103" s="3"/>
      <c r="AB103" s="3"/>
      <c r="AC103" s="28">
        <f t="shared" si="7"/>
        <v>0</v>
      </c>
      <c r="AD103" s="193"/>
      <c r="AE103" s="58">
        <v>1.3</v>
      </c>
      <c r="AF103" s="58">
        <f t="shared" si="8"/>
        <v>0</v>
      </c>
      <c r="AG103" s="416"/>
      <c r="AH103" s="413"/>
      <c r="AI103" s="411"/>
      <c r="AJ103" s="411"/>
      <c r="AK103" s="411"/>
      <c r="AL103" s="415"/>
      <c r="AM103" s="411"/>
      <c r="AN103" s="411"/>
      <c r="AO103" s="411"/>
      <c r="AP103" s="411"/>
      <c r="AQ103" s="243"/>
      <c r="AR103" s="243"/>
      <c r="AS103" s="243"/>
      <c r="AT103" s="10"/>
      <c r="AU103" s="10"/>
      <c r="AV103" s="10"/>
      <c r="AW103" s="10"/>
      <c r="AX103" s="10"/>
      <c r="AY103" s="10"/>
    </row>
    <row r="104" spans="1:51" ht="100.05" customHeight="1" outlineLevel="1" x14ac:dyDescent="0.3">
      <c r="A104" s="195"/>
      <c r="B104" s="491"/>
      <c r="C104" s="481">
        <v>910609</v>
      </c>
      <c r="D104" s="482" t="s">
        <v>88</v>
      </c>
      <c r="E104" s="483" t="s">
        <v>22</v>
      </c>
      <c r="F104" s="483" t="s">
        <v>45</v>
      </c>
      <c r="G104" s="483">
        <v>6</v>
      </c>
      <c r="H104" s="500" t="s">
        <v>28</v>
      </c>
      <c r="I104" s="515">
        <v>67</v>
      </c>
      <c r="J104" s="312"/>
      <c r="K104" s="7"/>
      <c r="L104" s="260"/>
      <c r="M104" s="251"/>
      <c r="N104" s="8"/>
      <c r="O104" s="37"/>
      <c r="P104" s="203"/>
      <c r="Q104" s="186"/>
      <c r="R104" s="9"/>
      <c r="S104" s="272"/>
      <c r="T104" s="87"/>
      <c r="U104" s="126"/>
      <c r="V104" s="100"/>
      <c r="W104" s="3"/>
      <c r="X104" s="3"/>
      <c r="Y104" s="3"/>
      <c r="Z104" s="3"/>
      <c r="AA104" s="3"/>
      <c r="AB104" s="3"/>
      <c r="AC104" s="28">
        <f t="shared" si="7"/>
        <v>0</v>
      </c>
      <c r="AD104" s="193"/>
      <c r="AE104" s="58">
        <v>0.52</v>
      </c>
      <c r="AF104" s="58">
        <f t="shared" si="8"/>
        <v>0</v>
      </c>
      <c r="AG104" s="416"/>
      <c r="AH104" s="413"/>
      <c r="AI104" s="411"/>
      <c r="AJ104" s="411"/>
      <c r="AK104" s="411"/>
      <c r="AL104" s="415"/>
      <c r="AM104" s="411"/>
      <c r="AN104" s="411"/>
      <c r="AO104" s="411"/>
      <c r="AP104" s="411"/>
      <c r="AQ104" s="243"/>
      <c r="AR104" s="243"/>
      <c r="AS104" s="243"/>
      <c r="AT104" s="10"/>
      <c r="AU104" s="10"/>
      <c r="AV104" s="10"/>
      <c r="AW104" s="10"/>
      <c r="AX104" s="10"/>
      <c r="AY104" s="10"/>
    </row>
    <row r="105" spans="1:51" ht="100.05" customHeight="1" outlineLevel="1" x14ac:dyDescent="0.3">
      <c r="A105" s="196"/>
      <c r="B105" s="491"/>
      <c r="C105" s="481">
        <v>910620</v>
      </c>
      <c r="D105" s="482" t="s">
        <v>108</v>
      </c>
      <c r="E105" s="483" t="s">
        <v>22</v>
      </c>
      <c r="F105" s="483" t="s">
        <v>45</v>
      </c>
      <c r="G105" s="483">
        <v>6</v>
      </c>
      <c r="H105" s="500" t="s">
        <v>47</v>
      </c>
      <c r="I105" s="515">
        <v>67</v>
      </c>
      <c r="J105" s="312"/>
      <c r="K105" s="61"/>
      <c r="L105" s="261"/>
      <c r="M105" s="252"/>
      <c r="N105" s="62"/>
      <c r="O105" s="63"/>
      <c r="P105" s="205"/>
      <c r="Q105" s="186"/>
      <c r="R105" s="64"/>
      <c r="S105" s="269"/>
      <c r="T105" s="91"/>
      <c r="U105" s="125"/>
      <c r="V105" s="66"/>
      <c r="W105" s="3"/>
      <c r="X105" s="3"/>
      <c r="Y105" s="196"/>
      <c r="Z105" s="3"/>
      <c r="AA105" s="3"/>
      <c r="AB105" s="3"/>
      <c r="AC105" s="28">
        <f t="shared" si="7"/>
        <v>0</v>
      </c>
      <c r="AD105" s="193"/>
      <c r="AE105" s="58">
        <v>0.5</v>
      </c>
      <c r="AF105" s="58">
        <f t="shared" si="8"/>
        <v>0</v>
      </c>
      <c r="AG105" s="416"/>
      <c r="AH105" s="413"/>
      <c r="AI105" s="411"/>
      <c r="AJ105" s="411"/>
      <c r="AK105" s="411"/>
      <c r="AL105" s="415"/>
      <c r="AM105" s="411"/>
      <c r="AN105" s="411"/>
      <c r="AO105" s="411"/>
      <c r="AP105" s="411"/>
      <c r="AQ105" s="243"/>
      <c r="AR105" s="243"/>
      <c r="AS105" s="243"/>
      <c r="AT105" s="10"/>
      <c r="AU105" s="10"/>
      <c r="AV105" s="10"/>
      <c r="AW105" s="10"/>
      <c r="AX105" s="10"/>
      <c r="AY105" s="10"/>
    </row>
    <row r="106" spans="1:51" ht="100.05" customHeight="1" outlineLevel="1" x14ac:dyDescent="0.3">
      <c r="A106" s="195"/>
      <c r="B106" s="491"/>
      <c r="C106" s="481">
        <v>910610</v>
      </c>
      <c r="D106" s="482" t="s">
        <v>104</v>
      </c>
      <c r="E106" s="483" t="s">
        <v>22</v>
      </c>
      <c r="F106" s="483" t="s">
        <v>16</v>
      </c>
      <c r="G106" s="483">
        <v>8</v>
      </c>
      <c r="H106" s="516" t="s">
        <v>27</v>
      </c>
      <c r="I106" s="515">
        <v>50</v>
      </c>
      <c r="J106" s="312"/>
      <c r="K106" s="7"/>
      <c r="L106" s="260"/>
      <c r="M106" s="251"/>
      <c r="N106" s="8"/>
      <c r="O106" s="37"/>
      <c r="P106" s="203"/>
      <c r="Q106" s="186"/>
      <c r="R106" s="9"/>
      <c r="S106" s="272"/>
      <c r="T106" s="87"/>
      <c r="U106" s="126"/>
      <c r="V106" s="100"/>
      <c r="W106" s="3"/>
      <c r="X106" s="3"/>
      <c r="Y106" s="3"/>
      <c r="Z106" s="3"/>
      <c r="AA106" s="3"/>
      <c r="AB106" s="3"/>
      <c r="AC106" s="28">
        <f t="shared" si="7"/>
        <v>0</v>
      </c>
      <c r="AD106" s="193"/>
      <c r="AE106" s="58">
        <v>0.43</v>
      </c>
      <c r="AF106" s="58">
        <f t="shared" si="8"/>
        <v>0</v>
      </c>
      <c r="AG106" s="416"/>
      <c r="AH106" s="413"/>
      <c r="AI106" s="411"/>
      <c r="AJ106" s="411"/>
      <c r="AK106" s="411"/>
      <c r="AL106" s="415"/>
      <c r="AM106" s="411"/>
      <c r="AN106" s="411"/>
      <c r="AO106" s="411"/>
      <c r="AP106" s="411"/>
      <c r="AQ106" s="243"/>
      <c r="AR106" s="243"/>
      <c r="AS106" s="243"/>
      <c r="AT106" s="10"/>
      <c r="AU106" s="10"/>
      <c r="AV106" s="10"/>
      <c r="AW106" s="10"/>
      <c r="AX106" s="10"/>
      <c r="AY106" s="10"/>
    </row>
    <row r="107" spans="1:51" ht="100.05" customHeight="1" outlineLevel="1" thickBot="1" x14ac:dyDescent="0.35">
      <c r="A107" s="196"/>
      <c r="B107" s="517"/>
      <c r="C107" s="486">
        <v>910621</v>
      </c>
      <c r="D107" s="487" t="s">
        <v>103</v>
      </c>
      <c r="E107" s="488" t="s">
        <v>22</v>
      </c>
      <c r="F107" s="488" t="s">
        <v>16</v>
      </c>
      <c r="G107" s="488">
        <v>8</v>
      </c>
      <c r="H107" s="518" t="s">
        <v>47</v>
      </c>
      <c r="I107" s="519">
        <v>44</v>
      </c>
      <c r="J107" s="313"/>
      <c r="K107" s="16"/>
      <c r="L107" s="257"/>
      <c r="M107" s="248"/>
      <c r="N107" s="17"/>
      <c r="O107" s="40"/>
      <c r="P107" s="207"/>
      <c r="Q107" s="188"/>
      <c r="R107" s="18"/>
      <c r="S107" s="268"/>
      <c r="T107" s="88"/>
      <c r="U107" s="122"/>
      <c r="V107" s="282"/>
      <c r="W107" s="3"/>
      <c r="X107" s="3"/>
      <c r="Y107" s="196"/>
      <c r="Z107" s="3"/>
      <c r="AA107" s="3"/>
      <c r="AB107" s="3"/>
      <c r="AC107" s="28">
        <f t="shared" si="7"/>
        <v>0</v>
      </c>
      <c r="AD107" s="193"/>
      <c r="AE107" s="58">
        <v>0.3</v>
      </c>
      <c r="AF107" s="58">
        <f t="shared" si="8"/>
        <v>0</v>
      </c>
      <c r="AG107" s="416"/>
      <c r="AH107" s="413"/>
      <c r="AI107" s="411"/>
      <c r="AJ107" s="411"/>
      <c r="AK107" s="411"/>
      <c r="AL107" s="415"/>
      <c r="AM107" s="411"/>
      <c r="AN107" s="411"/>
      <c r="AO107" s="411"/>
      <c r="AP107" s="411"/>
      <c r="AQ107" s="243"/>
      <c r="AR107" s="243"/>
      <c r="AS107" s="243"/>
      <c r="AT107" s="10"/>
      <c r="AU107" s="10"/>
      <c r="AV107" s="10"/>
      <c r="AW107" s="10"/>
      <c r="AX107" s="10"/>
      <c r="AY107" s="10"/>
    </row>
    <row r="108" spans="1:51" ht="100.05" customHeight="1" x14ac:dyDescent="0.3">
      <c r="A108" s="195"/>
      <c r="B108" s="520"/>
      <c r="C108" s="521">
        <v>910694</v>
      </c>
      <c r="D108" s="477" t="s">
        <v>109</v>
      </c>
      <c r="E108" s="478" t="s">
        <v>112</v>
      </c>
      <c r="F108" s="478" t="s">
        <v>98</v>
      </c>
      <c r="G108" s="478">
        <f>SUM(G106,G104,G103,G102,G101,G100,G99,G95,G94,G93,G89,G88,G87,G105,G107)</f>
        <v>58</v>
      </c>
      <c r="H108" s="522" t="s">
        <v>111</v>
      </c>
      <c r="I108" s="514">
        <f>SUM(I106,I104,I103,I102,I101,I100,I99,I95,I94,I93,I89,I88,I87,I105,I107)</f>
        <v>1295</v>
      </c>
      <c r="J108" s="314"/>
      <c r="K108" s="283"/>
      <c r="L108" s="284"/>
      <c r="M108" s="285"/>
      <c r="N108" s="286"/>
      <c r="O108" s="287"/>
      <c r="P108" s="288"/>
      <c r="Q108" s="289"/>
      <c r="R108" s="290"/>
      <c r="S108" s="291"/>
      <c r="T108" s="292"/>
      <c r="U108" s="293"/>
      <c r="V108" s="294"/>
      <c r="W108" s="295"/>
      <c r="X108" s="295"/>
      <c r="Y108" s="295"/>
      <c r="Z108" s="295"/>
      <c r="AA108" s="295"/>
      <c r="AB108" s="295"/>
      <c r="AC108" s="296">
        <f t="shared" si="7"/>
        <v>0</v>
      </c>
      <c r="AD108" s="193"/>
      <c r="AE108" s="58">
        <f>SUM(AE106,AE104,AE103,AE102,AE101,AE100,AE99,AE95,AE94,AE93,AE89,AE88,AE87,AE105,AE107)</f>
        <v>17.54</v>
      </c>
      <c r="AF108" s="58">
        <f t="shared" si="8"/>
        <v>0</v>
      </c>
      <c r="AG108" s="416"/>
      <c r="AH108" s="413"/>
      <c r="AI108" s="411"/>
      <c r="AJ108" s="411"/>
      <c r="AK108" s="411"/>
      <c r="AL108" s="415"/>
      <c r="AM108" s="411"/>
      <c r="AN108" s="411"/>
      <c r="AO108" s="411"/>
      <c r="AP108" s="411"/>
      <c r="AQ108" s="243"/>
      <c r="AR108" s="243"/>
      <c r="AS108" s="243"/>
      <c r="AT108" s="10"/>
      <c r="AU108" s="10"/>
      <c r="AV108" s="10"/>
      <c r="AW108" s="10"/>
      <c r="AX108" s="10"/>
      <c r="AY108" s="10"/>
    </row>
    <row r="109" spans="1:51" ht="100.05" customHeight="1" x14ac:dyDescent="0.3">
      <c r="A109" s="195"/>
      <c r="B109" s="523"/>
      <c r="C109" s="524">
        <v>910695</v>
      </c>
      <c r="D109" s="482" t="s">
        <v>110</v>
      </c>
      <c r="E109" s="483" t="s">
        <v>29</v>
      </c>
      <c r="F109" s="483" t="s">
        <v>98</v>
      </c>
      <c r="G109" s="483">
        <f>SUM(G107,G106,G105,G104,G103,G102,G99,G98,G97,G96,G93,G92,G91,G90,G87)</f>
        <v>58</v>
      </c>
      <c r="H109" s="525" t="s">
        <v>111</v>
      </c>
      <c r="I109" s="515">
        <f>SUM(I107,I106,I105,I104,I103,I102,I99,I98,I97,I96,I93,I92,I91,I90,I87)</f>
        <v>1133</v>
      </c>
      <c r="J109" s="312"/>
      <c r="K109" s="7"/>
      <c r="L109" s="260"/>
      <c r="M109" s="251"/>
      <c r="N109" s="8"/>
      <c r="O109" s="37"/>
      <c r="P109" s="203"/>
      <c r="Q109" s="186"/>
      <c r="R109" s="9"/>
      <c r="S109" s="272"/>
      <c r="T109" s="87"/>
      <c r="U109" s="126"/>
      <c r="V109" s="100"/>
      <c r="W109" s="3"/>
      <c r="X109" s="3"/>
      <c r="Y109" s="3"/>
      <c r="Z109" s="3"/>
      <c r="AA109" s="3"/>
      <c r="AB109" s="3"/>
      <c r="AC109" s="28">
        <f t="shared" si="7"/>
        <v>0</v>
      </c>
      <c r="AD109" s="193"/>
      <c r="AE109" s="58">
        <f>SUM(AE107,AE106,AE105,AE104,AE103,AE102,AE99,AE98,AE97,AE96,AE93,AE92,AE91,AE90,AE87)</f>
        <v>17.489999999999998</v>
      </c>
      <c r="AF109" s="58">
        <f t="shared" si="8"/>
        <v>0</v>
      </c>
      <c r="AG109" s="416"/>
      <c r="AH109" s="413"/>
      <c r="AI109" s="411"/>
      <c r="AJ109" s="411"/>
      <c r="AK109" s="411"/>
      <c r="AL109" s="415"/>
      <c r="AM109" s="411"/>
      <c r="AN109" s="411"/>
      <c r="AO109" s="411"/>
      <c r="AP109" s="411"/>
      <c r="AQ109" s="243"/>
      <c r="AR109" s="243"/>
      <c r="AS109" s="243"/>
      <c r="AT109" s="10"/>
      <c r="AU109" s="10"/>
      <c r="AV109" s="10"/>
      <c r="AW109" s="10"/>
      <c r="AX109" s="10"/>
      <c r="AY109" s="10"/>
    </row>
    <row r="110" spans="1:51" ht="100.05" customHeight="1" thickBot="1" x14ac:dyDescent="0.35">
      <c r="A110" s="195"/>
      <c r="B110" s="526"/>
      <c r="C110" s="527">
        <v>910693</v>
      </c>
      <c r="D110" s="487" t="s">
        <v>89</v>
      </c>
      <c r="E110" s="488" t="s">
        <v>25</v>
      </c>
      <c r="F110" s="488" t="s">
        <v>98</v>
      </c>
      <c r="G110" s="488">
        <f>SUM(G87:G107)</f>
        <v>70</v>
      </c>
      <c r="H110" s="528" t="s">
        <v>92</v>
      </c>
      <c r="I110" s="519">
        <f>SUM(I87:I107)</f>
        <v>1730</v>
      </c>
      <c r="J110" s="315"/>
      <c r="K110" s="297"/>
      <c r="L110" s="298"/>
      <c r="M110" s="299"/>
      <c r="N110" s="300"/>
      <c r="O110" s="301"/>
      <c r="P110" s="209"/>
      <c r="Q110" s="192"/>
      <c r="R110" s="302"/>
      <c r="S110" s="303"/>
      <c r="T110" s="304"/>
      <c r="U110" s="305"/>
      <c r="V110" s="306"/>
      <c r="W110" s="307"/>
      <c r="X110" s="307"/>
      <c r="Y110" s="307"/>
      <c r="Z110" s="307"/>
      <c r="AA110" s="307"/>
      <c r="AB110" s="307"/>
      <c r="AC110" s="308">
        <f t="shared" si="7"/>
        <v>0</v>
      </c>
      <c r="AD110" s="193"/>
      <c r="AE110" s="58">
        <f>SUM(AE87:AE107)</f>
        <v>25.940000000000005</v>
      </c>
      <c r="AF110" s="58">
        <f t="shared" si="8"/>
        <v>0</v>
      </c>
      <c r="AG110" s="416"/>
      <c r="AH110" s="413"/>
      <c r="AI110" s="411"/>
      <c r="AJ110" s="411"/>
      <c r="AK110" s="411"/>
      <c r="AL110" s="415"/>
      <c r="AM110" s="411"/>
      <c r="AN110" s="411"/>
      <c r="AO110" s="411"/>
      <c r="AP110" s="411"/>
      <c r="AQ110" s="243"/>
      <c r="AR110" s="243"/>
      <c r="AS110" s="243"/>
      <c r="AT110" s="10"/>
      <c r="AU110" s="10"/>
      <c r="AV110" s="10"/>
      <c r="AW110" s="10"/>
      <c r="AX110" s="10"/>
      <c r="AY110" s="10"/>
    </row>
    <row r="111" spans="1:51" ht="25.5" customHeight="1" outlineLevel="1" x14ac:dyDescent="0.3">
      <c r="A111" s="195"/>
      <c r="B111" s="529"/>
      <c r="C111" s="521">
        <v>910501</v>
      </c>
      <c r="D111" s="509" t="s">
        <v>90</v>
      </c>
      <c r="E111" s="530" t="s">
        <v>23</v>
      </c>
      <c r="F111" s="531" t="s">
        <v>91</v>
      </c>
      <c r="G111" s="531">
        <v>2</v>
      </c>
      <c r="H111" s="532" t="s">
        <v>28</v>
      </c>
      <c r="I111" s="514">
        <v>87</v>
      </c>
      <c r="J111" s="311"/>
      <c r="K111" s="4"/>
      <c r="L111" s="259"/>
      <c r="M111" s="250"/>
      <c r="N111" s="5"/>
      <c r="O111" s="39"/>
      <c r="P111" s="204"/>
      <c r="Q111" s="185"/>
      <c r="R111" s="6"/>
      <c r="S111" s="271"/>
      <c r="T111" s="86"/>
      <c r="U111" s="124"/>
      <c r="V111" s="22"/>
      <c r="W111" s="3"/>
      <c r="X111" s="3"/>
      <c r="Y111" s="3"/>
      <c r="Z111" s="3"/>
      <c r="AA111" s="3"/>
      <c r="AB111" s="3"/>
      <c r="AC111" s="59">
        <f t="shared" si="7"/>
        <v>0</v>
      </c>
      <c r="AD111" s="193"/>
      <c r="AE111" s="58">
        <v>1.25</v>
      </c>
      <c r="AF111" s="58">
        <f t="shared" si="8"/>
        <v>0</v>
      </c>
      <c r="AG111" s="416"/>
      <c r="AH111" s="413"/>
      <c r="AI111" s="411"/>
      <c r="AJ111" s="411"/>
      <c r="AK111" s="411"/>
      <c r="AL111" s="415"/>
      <c r="AM111" s="411"/>
      <c r="AN111" s="411"/>
      <c r="AO111" s="411"/>
      <c r="AP111" s="411"/>
      <c r="AQ111" s="243"/>
      <c r="AR111" s="243"/>
      <c r="AS111" s="243"/>
      <c r="AT111" s="10"/>
      <c r="AU111" s="10"/>
      <c r="AV111" s="10"/>
      <c r="AW111" s="10"/>
      <c r="AX111" s="10"/>
      <c r="AY111" s="10"/>
    </row>
    <row r="112" spans="1:51" ht="25.5" customHeight="1" outlineLevel="1" x14ac:dyDescent="0.3">
      <c r="A112" s="195"/>
      <c r="B112" s="533"/>
      <c r="C112" s="524">
        <v>910504</v>
      </c>
      <c r="D112" s="534" t="s">
        <v>10</v>
      </c>
      <c r="E112" s="535" t="s">
        <v>72</v>
      </c>
      <c r="F112" s="536" t="s">
        <v>13</v>
      </c>
      <c r="G112" s="536">
        <v>4</v>
      </c>
      <c r="H112" s="537" t="s">
        <v>28</v>
      </c>
      <c r="I112" s="515">
        <v>59</v>
      </c>
      <c r="J112" s="312"/>
      <c r="K112" s="7"/>
      <c r="L112" s="260"/>
      <c r="M112" s="251"/>
      <c r="N112" s="8"/>
      <c r="O112" s="37"/>
      <c r="P112" s="203"/>
      <c r="Q112" s="186"/>
      <c r="R112" s="9"/>
      <c r="S112" s="272"/>
      <c r="T112" s="87"/>
      <c r="U112" s="126"/>
      <c r="V112" s="20"/>
      <c r="W112" s="3"/>
      <c r="X112" s="3"/>
      <c r="Y112" s="3"/>
      <c r="Z112" s="3"/>
      <c r="AA112" s="3"/>
      <c r="AB112" s="3"/>
      <c r="AC112" s="15">
        <f t="shared" si="7"/>
        <v>0</v>
      </c>
      <c r="AD112" s="193"/>
      <c r="AE112" s="58">
        <v>0.99</v>
      </c>
      <c r="AF112" s="58">
        <f t="shared" si="8"/>
        <v>0</v>
      </c>
      <c r="AG112" s="416"/>
      <c r="AH112" s="413"/>
      <c r="AI112" s="411"/>
      <c r="AJ112" s="411"/>
      <c r="AK112" s="411"/>
      <c r="AL112" s="415"/>
      <c r="AM112" s="411"/>
      <c r="AN112" s="411"/>
      <c r="AO112" s="411"/>
      <c r="AP112" s="411"/>
      <c r="AQ112" s="243"/>
      <c r="AR112" s="243"/>
      <c r="AS112" s="243"/>
      <c r="AT112" s="10"/>
      <c r="AU112" s="10"/>
      <c r="AV112" s="10"/>
      <c r="AW112" s="10"/>
      <c r="AX112" s="10"/>
      <c r="AY112" s="10"/>
    </row>
    <row r="113" spans="1:51" ht="25.5" customHeight="1" outlineLevel="1" x14ac:dyDescent="0.3">
      <c r="A113" s="195"/>
      <c r="B113" s="533"/>
      <c r="C113" s="524">
        <v>910513</v>
      </c>
      <c r="D113" s="534" t="s">
        <v>76</v>
      </c>
      <c r="E113" s="535" t="s">
        <v>22</v>
      </c>
      <c r="F113" s="536" t="s">
        <v>13</v>
      </c>
      <c r="G113" s="536">
        <v>4</v>
      </c>
      <c r="H113" s="537" t="s">
        <v>28</v>
      </c>
      <c r="I113" s="515">
        <v>53</v>
      </c>
      <c r="J113" s="312"/>
      <c r="K113" s="7"/>
      <c r="L113" s="260"/>
      <c r="M113" s="251"/>
      <c r="N113" s="8"/>
      <c r="O113" s="37"/>
      <c r="P113" s="203"/>
      <c r="Q113" s="186"/>
      <c r="R113" s="9"/>
      <c r="S113" s="272"/>
      <c r="T113" s="87"/>
      <c r="U113" s="126"/>
      <c r="V113" s="20"/>
      <c r="W113" s="3"/>
      <c r="X113" s="3"/>
      <c r="Y113" s="3"/>
      <c r="Z113" s="3"/>
      <c r="AA113" s="3"/>
      <c r="AB113" s="3"/>
      <c r="AC113" s="15">
        <f t="shared" si="7"/>
        <v>0</v>
      </c>
      <c r="AD113" s="193"/>
      <c r="AE113" s="58">
        <v>0.66</v>
      </c>
      <c r="AF113" s="58">
        <f t="shared" si="8"/>
        <v>0</v>
      </c>
      <c r="AG113" s="416"/>
      <c r="AH113" s="413"/>
      <c r="AI113" s="411"/>
      <c r="AJ113" s="411"/>
      <c r="AK113" s="411"/>
      <c r="AL113" s="415"/>
      <c r="AM113" s="411"/>
      <c r="AN113" s="411"/>
      <c r="AO113" s="411"/>
      <c r="AP113" s="411"/>
      <c r="AQ113" s="243"/>
      <c r="AR113" s="243"/>
      <c r="AS113" s="243"/>
      <c r="AT113" s="10"/>
      <c r="AU113" s="10"/>
      <c r="AV113" s="10"/>
      <c r="AW113" s="10"/>
      <c r="AX113" s="10"/>
      <c r="AY113" s="10"/>
    </row>
    <row r="114" spans="1:51" ht="25.5" customHeight="1" outlineLevel="1" x14ac:dyDescent="0.3">
      <c r="A114" s="195"/>
      <c r="B114" s="533"/>
      <c r="C114" s="524">
        <v>910509</v>
      </c>
      <c r="D114" s="534" t="s">
        <v>93</v>
      </c>
      <c r="E114" s="536" t="s">
        <v>22</v>
      </c>
      <c r="F114" s="536" t="s">
        <v>45</v>
      </c>
      <c r="G114" s="536">
        <v>4</v>
      </c>
      <c r="H114" s="537" t="s">
        <v>28</v>
      </c>
      <c r="I114" s="515">
        <v>40</v>
      </c>
      <c r="J114" s="312"/>
      <c r="K114" s="7"/>
      <c r="L114" s="260"/>
      <c r="M114" s="251"/>
      <c r="N114" s="8"/>
      <c r="O114" s="37"/>
      <c r="P114" s="203"/>
      <c r="Q114" s="186"/>
      <c r="R114" s="9"/>
      <c r="S114" s="272"/>
      <c r="T114" s="87"/>
      <c r="U114" s="126"/>
      <c r="V114" s="20"/>
      <c r="W114" s="3"/>
      <c r="X114" s="3"/>
      <c r="Y114" s="3"/>
      <c r="Z114" s="3"/>
      <c r="AA114" s="3"/>
      <c r="AB114" s="3"/>
      <c r="AC114" s="15">
        <f t="shared" si="7"/>
        <v>0</v>
      </c>
      <c r="AD114" s="193"/>
      <c r="AE114" s="58">
        <v>0.5</v>
      </c>
      <c r="AF114" s="58">
        <f t="shared" si="8"/>
        <v>0</v>
      </c>
      <c r="AG114" s="416"/>
      <c r="AH114" s="413"/>
      <c r="AI114" s="411"/>
      <c r="AJ114" s="411"/>
      <c r="AK114" s="411"/>
      <c r="AL114" s="415"/>
      <c r="AM114" s="411"/>
      <c r="AN114" s="411"/>
      <c r="AO114" s="411"/>
      <c r="AP114" s="411"/>
      <c r="AQ114" s="243"/>
      <c r="AR114" s="243"/>
      <c r="AS114" s="243"/>
      <c r="AT114" s="10"/>
      <c r="AU114" s="10"/>
      <c r="AV114" s="10"/>
      <c r="AW114" s="10"/>
      <c r="AX114" s="10"/>
      <c r="AY114" s="10"/>
    </row>
    <row r="115" spans="1:51" ht="25.5" customHeight="1" outlineLevel="1" x14ac:dyDescent="0.3">
      <c r="A115" s="195"/>
      <c r="B115" s="533"/>
      <c r="C115" s="524">
        <v>910506</v>
      </c>
      <c r="D115" s="534" t="s">
        <v>11</v>
      </c>
      <c r="E115" s="536" t="s">
        <v>22</v>
      </c>
      <c r="F115" s="536" t="s">
        <v>14</v>
      </c>
      <c r="G115" s="536">
        <v>8</v>
      </c>
      <c r="H115" s="537" t="s">
        <v>28</v>
      </c>
      <c r="I115" s="515">
        <v>68</v>
      </c>
      <c r="J115" s="312"/>
      <c r="K115" s="7"/>
      <c r="L115" s="260"/>
      <c r="M115" s="251"/>
      <c r="N115" s="8"/>
      <c r="O115" s="37"/>
      <c r="P115" s="203"/>
      <c r="Q115" s="186"/>
      <c r="R115" s="9"/>
      <c r="S115" s="272"/>
      <c r="T115" s="87"/>
      <c r="U115" s="126"/>
      <c r="V115" s="20"/>
      <c r="W115" s="3"/>
      <c r="X115" s="3"/>
      <c r="Y115" s="3"/>
      <c r="Z115" s="3"/>
      <c r="AA115" s="3"/>
      <c r="AB115" s="3"/>
      <c r="AC115" s="15">
        <f t="shared" si="7"/>
        <v>0</v>
      </c>
      <c r="AD115" s="193"/>
      <c r="AE115" s="58">
        <v>0.72</v>
      </c>
      <c r="AF115" s="58">
        <f t="shared" si="8"/>
        <v>0</v>
      </c>
      <c r="AG115" s="416"/>
      <c r="AH115" s="413"/>
      <c r="AI115" s="411"/>
      <c r="AJ115" s="411"/>
      <c r="AK115" s="411"/>
      <c r="AL115" s="415"/>
      <c r="AM115" s="411"/>
      <c r="AN115" s="411"/>
      <c r="AO115" s="411"/>
      <c r="AP115" s="411"/>
      <c r="AQ115" s="243"/>
      <c r="AR115" s="243"/>
      <c r="AS115" s="243"/>
      <c r="AT115" s="10"/>
      <c r="AU115" s="10"/>
      <c r="AV115" s="10"/>
      <c r="AW115" s="10"/>
      <c r="AX115" s="10"/>
      <c r="AY115" s="10"/>
    </row>
    <row r="116" spans="1:51" ht="25.5" customHeight="1" outlineLevel="1" x14ac:dyDescent="0.3">
      <c r="A116" s="195"/>
      <c r="B116" s="533"/>
      <c r="C116" s="524">
        <v>910507</v>
      </c>
      <c r="D116" s="534" t="s">
        <v>77</v>
      </c>
      <c r="E116" s="536" t="s">
        <v>22</v>
      </c>
      <c r="F116" s="536" t="s">
        <v>14</v>
      </c>
      <c r="G116" s="536">
        <v>6</v>
      </c>
      <c r="H116" s="537" t="s">
        <v>28</v>
      </c>
      <c r="I116" s="515">
        <v>57</v>
      </c>
      <c r="J116" s="312"/>
      <c r="K116" s="7"/>
      <c r="L116" s="260"/>
      <c r="M116" s="251"/>
      <c r="N116" s="8"/>
      <c r="O116" s="37"/>
      <c r="P116" s="203"/>
      <c r="Q116" s="186"/>
      <c r="R116" s="9"/>
      <c r="S116" s="272"/>
      <c r="T116" s="87"/>
      <c r="U116" s="126"/>
      <c r="V116" s="20"/>
      <c r="W116" s="3"/>
      <c r="X116" s="3"/>
      <c r="Y116" s="3"/>
      <c r="Z116" s="3"/>
      <c r="AA116" s="3"/>
      <c r="AB116" s="3"/>
      <c r="AC116" s="15">
        <f t="shared" si="7"/>
        <v>0</v>
      </c>
      <c r="AD116" s="193"/>
      <c r="AE116" s="58">
        <v>0.38</v>
      </c>
      <c r="AF116" s="58">
        <f t="shared" si="8"/>
        <v>0</v>
      </c>
      <c r="AG116" s="416"/>
      <c r="AH116" s="413"/>
      <c r="AI116" s="411"/>
      <c r="AJ116" s="411"/>
      <c r="AK116" s="411"/>
      <c r="AL116" s="415"/>
      <c r="AM116" s="411"/>
      <c r="AN116" s="411"/>
      <c r="AO116" s="411"/>
      <c r="AP116" s="411"/>
      <c r="AQ116" s="243"/>
      <c r="AR116" s="243"/>
      <c r="AS116" s="243"/>
      <c r="AT116" s="10"/>
      <c r="AU116" s="10"/>
      <c r="AV116" s="10"/>
      <c r="AW116" s="10"/>
      <c r="AX116" s="10"/>
      <c r="AY116" s="10"/>
    </row>
    <row r="117" spans="1:51" ht="25.5" customHeight="1" outlineLevel="1" x14ac:dyDescent="0.3">
      <c r="A117" s="195"/>
      <c r="B117" s="533"/>
      <c r="C117" s="524">
        <v>910508</v>
      </c>
      <c r="D117" s="534" t="s">
        <v>113</v>
      </c>
      <c r="E117" s="536" t="s">
        <v>22</v>
      </c>
      <c r="F117" s="536" t="s">
        <v>16</v>
      </c>
      <c r="G117" s="536">
        <v>8</v>
      </c>
      <c r="H117" s="537" t="s">
        <v>47</v>
      </c>
      <c r="I117" s="515">
        <v>54</v>
      </c>
      <c r="J117" s="312"/>
      <c r="K117" s="7"/>
      <c r="L117" s="260"/>
      <c r="M117" s="251"/>
      <c r="N117" s="8"/>
      <c r="O117" s="37"/>
      <c r="P117" s="203"/>
      <c r="Q117" s="186"/>
      <c r="R117" s="9"/>
      <c r="S117" s="272"/>
      <c r="T117" s="87"/>
      <c r="U117" s="126"/>
      <c r="V117" s="20"/>
      <c r="W117" s="3"/>
      <c r="X117" s="3"/>
      <c r="Y117" s="3"/>
      <c r="Z117" s="3"/>
      <c r="AA117" s="3"/>
      <c r="AB117" s="3"/>
      <c r="AC117" s="15">
        <f t="shared" si="7"/>
        <v>0</v>
      </c>
      <c r="AD117" s="193"/>
      <c r="AE117" s="58">
        <v>0.24</v>
      </c>
      <c r="AF117" s="58">
        <f t="shared" si="8"/>
        <v>0</v>
      </c>
      <c r="AG117" s="416"/>
      <c r="AH117" s="413"/>
      <c r="AI117" s="411"/>
      <c r="AJ117" s="411"/>
      <c r="AK117" s="411"/>
      <c r="AL117" s="415"/>
      <c r="AM117" s="411"/>
      <c r="AN117" s="411"/>
      <c r="AO117" s="411"/>
      <c r="AP117" s="411"/>
      <c r="AQ117" s="243"/>
      <c r="AR117" s="243"/>
      <c r="AS117" s="243"/>
      <c r="AT117" s="10"/>
      <c r="AU117" s="10"/>
      <c r="AV117" s="10"/>
      <c r="AW117" s="10"/>
      <c r="AX117" s="10"/>
      <c r="AY117" s="10"/>
    </row>
    <row r="118" spans="1:51" ht="25.5" customHeight="1" outlineLevel="1" x14ac:dyDescent="0.3">
      <c r="A118" s="195"/>
      <c r="B118" s="533"/>
      <c r="C118" s="524">
        <v>910510</v>
      </c>
      <c r="D118" s="534" t="s">
        <v>75</v>
      </c>
      <c r="E118" s="536" t="s">
        <v>22</v>
      </c>
      <c r="F118" s="536" t="s">
        <v>16</v>
      </c>
      <c r="G118" s="536">
        <v>4</v>
      </c>
      <c r="H118" s="537" t="s">
        <v>47</v>
      </c>
      <c r="I118" s="515">
        <v>19</v>
      </c>
      <c r="J118" s="312"/>
      <c r="K118" s="7"/>
      <c r="L118" s="260"/>
      <c r="M118" s="251"/>
      <c r="N118" s="8"/>
      <c r="O118" s="37"/>
      <c r="P118" s="203"/>
      <c r="Q118" s="186"/>
      <c r="R118" s="9"/>
      <c r="S118" s="272"/>
      <c r="T118" s="87"/>
      <c r="U118" s="126"/>
      <c r="V118" s="20"/>
      <c r="W118" s="3"/>
      <c r="X118" s="3"/>
      <c r="Y118" s="3"/>
      <c r="Z118" s="3"/>
      <c r="AA118" s="3"/>
      <c r="AB118" s="3"/>
      <c r="AC118" s="15">
        <f t="shared" si="7"/>
        <v>0</v>
      </c>
      <c r="AD118" s="193"/>
      <c r="AE118" s="58">
        <v>0.127</v>
      </c>
      <c r="AF118" s="58">
        <f t="shared" si="8"/>
        <v>0</v>
      </c>
      <c r="AG118" s="416"/>
      <c r="AH118" s="413"/>
      <c r="AI118" s="411"/>
      <c r="AJ118" s="411"/>
      <c r="AK118" s="411"/>
      <c r="AL118" s="415"/>
      <c r="AM118" s="411"/>
      <c r="AN118" s="411"/>
      <c r="AO118" s="411"/>
      <c r="AP118" s="411"/>
      <c r="AQ118" s="243"/>
      <c r="AR118" s="243"/>
      <c r="AS118" s="243"/>
      <c r="AT118" s="10"/>
      <c r="AU118" s="10"/>
      <c r="AV118" s="10"/>
      <c r="AW118" s="10"/>
      <c r="AX118" s="10"/>
      <c r="AY118" s="10"/>
    </row>
    <row r="119" spans="1:51" ht="25.5" customHeight="1" outlineLevel="1" x14ac:dyDescent="0.3">
      <c r="A119" s="195"/>
      <c r="B119" s="533"/>
      <c r="C119" s="524">
        <v>910511</v>
      </c>
      <c r="D119" s="482" t="s">
        <v>74</v>
      </c>
      <c r="E119" s="483" t="s">
        <v>22</v>
      </c>
      <c r="F119" s="483" t="s">
        <v>41</v>
      </c>
      <c r="G119" s="483">
        <v>10</v>
      </c>
      <c r="H119" s="525" t="s">
        <v>27</v>
      </c>
      <c r="I119" s="515">
        <v>36</v>
      </c>
      <c r="J119" s="312"/>
      <c r="K119" s="7"/>
      <c r="L119" s="260"/>
      <c r="M119" s="251"/>
      <c r="N119" s="8"/>
      <c r="O119" s="37"/>
      <c r="P119" s="203"/>
      <c r="Q119" s="186"/>
      <c r="R119" s="9"/>
      <c r="S119" s="272"/>
      <c r="T119" s="87"/>
      <c r="U119" s="126"/>
      <c r="V119" s="20"/>
      <c r="W119" s="3"/>
      <c r="X119" s="3"/>
      <c r="Y119" s="3"/>
      <c r="Z119" s="3"/>
      <c r="AA119" s="3"/>
      <c r="AB119" s="3"/>
      <c r="AC119" s="15">
        <f t="shared" ref="AC119:AC154" si="9">SUM(J119:V119)*I119</f>
        <v>0</v>
      </c>
      <c r="AD119" s="193"/>
      <c r="AE119" s="58">
        <v>0.2</v>
      </c>
      <c r="AF119" s="58">
        <f t="shared" ref="AF119:AF154" si="10">SUM(J119:V119)*AE119</f>
        <v>0</v>
      </c>
      <c r="AG119" s="416"/>
      <c r="AH119" s="413"/>
      <c r="AI119" s="411"/>
      <c r="AJ119" s="411"/>
      <c r="AK119" s="411"/>
      <c r="AL119" s="415"/>
      <c r="AM119" s="411"/>
      <c r="AN119" s="411"/>
      <c r="AO119" s="411"/>
      <c r="AP119" s="411"/>
      <c r="AQ119" s="243"/>
      <c r="AR119" s="243"/>
      <c r="AS119" s="243"/>
      <c r="AT119" s="10"/>
      <c r="AU119" s="10"/>
      <c r="AV119" s="10"/>
      <c r="AW119" s="10"/>
      <c r="AX119" s="10"/>
      <c r="AY119" s="10"/>
    </row>
    <row r="120" spans="1:51" ht="25.5" customHeight="1" outlineLevel="1" thickBot="1" x14ac:dyDescent="0.35">
      <c r="A120" s="195"/>
      <c r="B120" s="538"/>
      <c r="C120" s="527">
        <v>910512</v>
      </c>
      <c r="D120" s="487" t="s">
        <v>73</v>
      </c>
      <c r="E120" s="488" t="s">
        <v>22</v>
      </c>
      <c r="F120" s="488" t="s">
        <v>20</v>
      </c>
      <c r="G120" s="488">
        <v>11</v>
      </c>
      <c r="H120" s="539" t="s">
        <v>47</v>
      </c>
      <c r="I120" s="540">
        <v>31</v>
      </c>
      <c r="J120" s="313"/>
      <c r="K120" s="16"/>
      <c r="L120" s="257"/>
      <c r="M120" s="248"/>
      <c r="N120" s="17"/>
      <c r="O120" s="40"/>
      <c r="P120" s="207"/>
      <c r="Q120" s="188"/>
      <c r="R120" s="18"/>
      <c r="S120" s="268"/>
      <c r="T120" s="88"/>
      <c r="U120" s="122"/>
      <c r="V120" s="23"/>
      <c r="W120" s="3"/>
      <c r="X120" s="3"/>
      <c r="Y120" s="3"/>
      <c r="Z120" s="3"/>
      <c r="AA120" s="3"/>
      <c r="AB120" s="3"/>
      <c r="AC120" s="28">
        <f t="shared" si="9"/>
        <v>0</v>
      </c>
      <c r="AD120" s="193"/>
      <c r="AE120" s="58">
        <v>0.11</v>
      </c>
      <c r="AF120" s="58">
        <f t="shared" si="10"/>
        <v>0</v>
      </c>
      <c r="AG120" s="416"/>
      <c r="AH120" s="413"/>
      <c r="AI120" s="411"/>
      <c r="AJ120" s="411"/>
      <c r="AK120" s="411"/>
      <c r="AL120" s="415"/>
      <c r="AM120" s="411"/>
      <c r="AN120" s="411"/>
      <c r="AO120" s="411"/>
      <c r="AP120" s="411"/>
      <c r="AQ120" s="243"/>
      <c r="AR120" s="243"/>
      <c r="AS120" s="243"/>
      <c r="AT120" s="10"/>
      <c r="AU120" s="10"/>
      <c r="AV120" s="10"/>
      <c r="AW120" s="10"/>
      <c r="AX120" s="10"/>
      <c r="AY120" s="10"/>
    </row>
    <row r="121" spans="1:51" ht="100.05" customHeight="1" thickBot="1" x14ac:dyDescent="0.35">
      <c r="A121" s="195"/>
      <c r="B121" s="541"/>
      <c r="C121" s="542">
        <v>910592</v>
      </c>
      <c r="D121" s="543" t="s">
        <v>67</v>
      </c>
      <c r="E121" s="506" t="s">
        <v>244</v>
      </c>
      <c r="F121" s="506" t="s">
        <v>190</v>
      </c>
      <c r="G121" s="506">
        <f>(SUM(G111,G112,G113,G114,G115,G116,G117,G118,G119,G120))</f>
        <v>61</v>
      </c>
      <c r="H121" s="544" t="s">
        <v>28</v>
      </c>
      <c r="I121" s="545">
        <f>(SUM(I111,I112,I113,I114,I115,I116,I117,I118,I119,I120))</f>
        <v>504</v>
      </c>
      <c r="J121" s="356"/>
      <c r="K121" s="78"/>
      <c r="L121" s="264"/>
      <c r="M121" s="255"/>
      <c r="N121" s="79"/>
      <c r="O121" s="80"/>
      <c r="P121" s="210"/>
      <c r="Q121" s="198"/>
      <c r="R121" s="81"/>
      <c r="S121" s="357"/>
      <c r="T121" s="92"/>
      <c r="U121" s="128"/>
      <c r="V121" s="82"/>
      <c r="W121" s="277"/>
      <c r="X121" s="277"/>
      <c r="Y121" s="277"/>
      <c r="Z121" s="277"/>
      <c r="AA121" s="277"/>
      <c r="AB121" s="277"/>
      <c r="AC121" s="358">
        <f t="shared" si="9"/>
        <v>0</v>
      </c>
      <c r="AD121" s="193"/>
      <c r="AE121" s="58">
        <f>(SUM(AE111,AE112,AE113,AE114,AE115,AE116,AE117,AE118,AE119,AE120))</f>
        <v>5.1770000000000005</v>
      </c>
      <c r="AF121" s="58">
        <f t="shared" si="10"/>
        <v>0</v>
      </c>
      <c r="AG121" s="416"/>
      <c r="AH121" s="413"/>
      <c r="AI121" s="411"/>
      <c r="AJ121" s="411"/>
      <c r="AK121" s="411"/>
      <c r="AL121" s="415"/>
      <c r="AM121" s="411"/>
      <c r="AN121" s="411"/>
      <c r="AO121" s="411"/>
      <c r="AP121" s="411"/>
      <c r="AQ121" s="243"/>
      <c r="AR121" s="243"/>
      <c r="AS121" s="243"/>
      <c r="AT121" s="10"/>
      <c r="AU121" s="10"/>
      <c r="AV121" s="10"/>
      <c r="AW121" s="10"/>
      <c r="AX121" s="10"/>
      <c r="AY121" s="10"/>
    </row>
    <row r="122" spans="1:51" ht="99" customHeight="1" outlineLevel="1" x14ac:dyDescent="0.3">
      <c r="A122" s="195"/>
      <c r="B122" s="529"/>
      <c r="C122" s="521">
        <v>13001</v>
      </c>
      <c r="D122" s="509" t="s">
        <v>261</v>
      </c>
      <c r="E122" s="478" t="s">
        <v>40</v>
      </c>
      <c r="F122" s="478" t="s">
        <v>17</v>
      </c>
      <c r="G122" s="478">
        <v>2</v>
      </c>
      <c r="H122" s="522" t="s">
        <v>28</v>
      </c>
      <c r="I122" s="514">
        <v>75</v>
      </c>
      <c r="J122" s="311"/>
      <c r="K122" s="4"/>
      <c r="L122" s="259"/>
      <c r="M122" s="250"/>
      <c r="N122" s="5"/>
      <c r="O122" s="39"/>
      <c r="P122" s="204"/>
      <c r="Q122" s="185"/>
      <c r="R122" s="6"/>
      <c r="S122" s="271"/>
      <c r="T122" s="86"/>
      <c r="U122" s="124"/>
      <c r="V122" s="106"/>
      <c r="W122" s="109"/>
      <c r="X122" s="29"/>
      <c r="Y122" s="196" t="s">
        <v>216</v>
      </c>
      <c r="Z122" s="29"/>
      <c r="AA122" s="29"/>
      <c r="AB122" s="30"/>
      <c r="AC122" s="67">
        <f t="shared" si="9"/>
        <v>0</v>
      </c>
      <c r="AD122" s="193"/>
      <c r="AE122" s="58">
        <f>0.95+0.82</f>
        <v>1.77</v>
      </c>
      <c r="AF122" s="58">
        <f>SUM(J122:V122)*AE122</f>
        <v>0</v>
      </c>
      <c r="AG122" s="416"/>
      <c r="AH122" s="413"/>
      <c r="AI122" s="411"/>
      <c r="AJ122" s="411"/>
      <c r="AK122" s="411"/>
      <c r="AL122" s="415"/>
      <c r="AM122" s="411"/>
      <c r="AN122" s="411"/>
      <c r="AO122" s="411"/>
      <c r="AP122" s="411"/>
      <c r="AQ122" s="243"/>
      <c r="AR122" s="243"/>
      <c r="AS122" s="243"/>
      <c r="AT122" s="10"/>
      <c r="AU122" s="10"/>
      <c r="AV122" s="10"/>
      <c r="AW122" s="10"/>
      <c r="AX122" s="10"/>
      <c r="AY122" s="10"/>
    </row>
    <row r="123" spans="1:51" ht="99" customHeight="1" outlineLevel="1" x14ac:dyDescent="0.3">
      <c r="A123" s="195"/>
      <c r="B123" s="533"/>
      <c r="C123" s="546">
        <v>13002</v>
      </c>
      <c r="D123" s="474" t="s">
        <v>262</v>
      </c>
      <c r="E123" s="460" t="s">
        <v>40</v>
      </c>
      <c r="F123" s="460" t="s">
        <v>15</v>
      </c>
      <c r="G123" s="460">
        <v>4</v>
      </c>
      <c r="H123" s="547" t="s">
        <v>258</v>
      </c>
      <c r="I123" s="515">
        <v>82</v>
      </c>
      <c r="J123" s="311"/>
      <c r="K123" s="4"/>
      <c r="L123" s="259"/>
      <c r="M123" s="250"/>
      <c r="N123" s="5"/>
      <c r="O123" s="39"/>
      <c r="P123" s="204"/>
      <c r="Q123" s="185"/>
      <c r="R123" s="6"/>
      <c r="S123" s="271"/>
      <c r="T123" s="86"/>
      <c r="U123" s="124"/>
      <c r="V123" s="106"/>
      <c r="W123" s="110"/>
      <c r="X123" s="3"/>
      <c r="Y123" s="196" t="s">
        <v>216</v>
      </c>
      <c r="Z123" s="3"/>
      <c r="AA123" s="3"/>
      <c r="AB123" s="31"/>
      <c r="AC123" s="67">
        <f t="shared" si="9"/>
        <v>0</v>
      </c>
      <c r="AD123" s="193"/>
      <c r="AE123" s="58">
        <v>2.83</v>
      </c>
      <c r="AF123" s="58">
        <f t="shared" ref="AF123:AF133" si="11">SUM(J123:V123)*AE123</f>
        <v>0</v>
      </c>
      <c r="AG123" s="416"/>
      <c r="AH123" s="413"/>
      <c r="AI123" s="411"/>
      <c r="AJ123" s="411"/>
      <c r="AK123" s="411"/>
      <c r="AL123" s="415"/>
      <c r="AM123" s="411"/>
      <c r="AN123" s="411"/>
      <c r="AO123" s="411"/>
      <c r="AP123" s="411"/>
      <c r="AQ123" s="243"/>
      <c r="AR123" s="243"/>
      <c r="AS123" s="243"/>
      <c r="AT123" s="10"/>
      <c r="AU123" s="10"/>
      <c r="AV123" s="10"/>
      <c r="AW123" s="10"/>
      <c r="AX123" s="10"/>
      <c r="AY123" s="10"/>
    </row>
    <row r="124" spans="1:51" ht="99" customHeight="1" outlineLevel="1" x14ac:dyDescent="0.3">
      <c r="A124" s="195"/>
      <c r="B124" s="533"/>
      <c r="C124" s="546">
        <v>13004</v>
      </c>
      <c r="D124" s="474" t="s">
        <v>263</v>
      </c>
      <c r="E124" s="460" t="s">
        <v>23</v>
      </c>
      <c r="F124" s="460" t="s">
        <v>15</v>
      </c>
      <c r="G124" s="460">
        <v>4</v>
      </c>
      <c r="H124" s="547" t="s">
        <v>258</v>
      </c>
      <c r="I124" s="515">
        <v>84</v>
      </c>
      <c r="J124" s="311"/>
      <c r="K124" s="4"/>
      <c r="L124" s="259"/>
      <c r="M124" s="250"/>
      <c r="N124" s="5"/>
      <c r="O124" s="39"/>
      <c r="P124" s="204"/>
      <c r="Q124" s="185"/>
      <c r="R124" s="6"/>
      <c r="S124" s="271"/>
      <c r="T124" s="86"/>
      <c r="U124" s="124"/>
      <c r="V124" s="106"/>
      <c r="W124" s="110"/>
      <c r="X124" s="3"/>
      <c r="Y124" s="196" t="s">
        <v>216</v>
      </c>
      <c r="Z124" s="3"/>
      <c r="AA124" s="3"/>
      <c r="AB124" s="31"/>
      <c r="AC124" s="67">
        <f t="shared" si="9"/>
        <v>0</v>
      </c>
      <c r="AD124" s="193"/>
      <c r="AE124" s="58">
        <v>2.3199999999999998</v>
      </c>
      <c r="AF124" s="58">
        <f t="shared" si="11"/>
        <v>0</v>
      </c>
      <c r="AG124" s="416"/>
      <c r="AH124" s="413"/>
      <c r="AI124" s="411"/>
      <c r="AJ124" s="411"/>
      <c r="AK124" s="411"/>
      <c r="AL124" s="415"/>
      <c r="AM124" s="411"/>
      <c r="AN124" s="411"/>
      <c r="AO124" s="411"/>
      <c r="AP124" s="411"/>
      <c r="AQ124" s="243"/>
      <c r="AR124" s="243"/>
      <c r="AS124" s="243"/>
      <c r="AT124" s="10"/>
      <c r="AU124" s="10"/>
      <c r="AV124" s="10"/>
      <c r="AW124" s="10"/>
      <c r="AX124" s="10"/>
      <c r="AY124" s="10"/>
    </row>
    <row r="125" spans="1:51" ht="99" customHeight="1" outlineLevel="1" x14ac:dyDescent="0.3">
      <c r="A125" s="195"/>
      <c r="B125" s="533"/>
      <c r="C125" s="546">
        <v>13005</v>
      </c>
      <c r="D125" s="474" t="s">
        <v>264</v>
      </c>
      <c r="E125" s="460" t="s">
        <v>40</v>
      </c>
      <c r="F125" s="460" t="s">
        <v>15</v>
      </c>
      <c r="G125" s="460">
        <v>4</v>
      </c>
      <c r="H125" s="547" t="s">
        <v>258</v>
      </c>
      <c r="I125" s="515">
        <v>87</v>
      </c>
      <c r="J125" s="311"/>
      <c r="K125" s="4"/>
      <c r="L125" s="259"/>
      <c r="M125" s="250"/>
      <c r="N125" s="5"/>
      <c r="O125" s="39"/>
      <c r="P125" s="204"/>
      <c r="Q125" s="185"/>
      <c r="R125" s="6"/>
      <c r="S125" s="271"/>
      <c r="T125" s="86"/>
      <c r="U125" s="124"/>
      <c r="V125" s="106"/>
      <c r="W125" s="110"/>
      <c r="X125" s="3"/>
      <c r="Y125" s="196" t="s">
        <v>216</v>
      </c>
      <c r="Z125" s="3"/>
      <c r="AA125" s="3"/>
      <c r="AB125" s="31"/>
      <c r="AC125" s="67">
        <f t="shared" si="9"/>
        <v>0</v>
      </c>
      <c r="AD125" s="193"/>
      <c r="AE125" s="58">
        <v>3.25</v>
      </c>
      <c r="AF125" s="58">
        <f>SUM(J125:V125)*AE125</f>
        <v>0</v>
      </c>
      <c r="AG125" s="416"/>
      <c r="AH125" s="413"/>
      <c r="AI125" s="411"/>
      <c r="AJ125" s="411"/>
      <c r="AK125" s="411"/>
      <c r="AL125" s="415"/>
      <c r="AM125" s="411"/>
      <c r="AN125" s="411"/>
      <c r="AO125" s="411"/>
      <c r="AP125" s="411"/>
      <c r="AQ125" s="243"/>
      <c r="AR125" s="243"/>
      <c r="AS125" s="243"/>
      <c r="AT125" s="10"/>
      <c r="AU125" s="10"/>
      <c r="AV125" s="10"/>
      <c r="AW125" s="10"/>
      <c r="AX125" s="10"/>
      <c r="AY125" s="10"/>
    </row>
    <row r="126" spans="1:51" ht="99" customHeight="1" outlineLevel="1" x14ac:dyDescent="0.3">
      <c r="A126" s="195"/>
      <c r="B126" s="533"/>
      <c r="C126" s="546">
        <v>13006</v>
      </c>
      <c r="D126" s="474" t="s">
        <v>265</v>
      </c>
      <c r="E126" s="460" t="s">
        <v>40</v>
      </c>
      <c r="F126" s="460" t="s">
        <v>15</v>
      </c>
      <c r="G126" s="460">
        <v>4</v>
      </c>
      <c r="H126" s="547" t="s">
        <v>258</v>
      </c>
      <c r="I126" s="515">
        <v>75</v>
      </c>
      <c r="J126" s="311"/>
      <c r="K126" s="4"/>
      <c r="L126" s="259"/>
      <c r="M126" s="250"/>
      <c r="N126" s="5"/>
      <c r="O126" s="39"/>
      <c r="P126" s="204"/>
      <c r="Q126" s="185"/>
      <c r="R126" s="6"/>
      <c r="S126" s="271"/>
      <c r="T126" s="86"/>
      <c r="U126" s="124"/>
      <c r="V126" s="106"/>
      <c r="W126" s="110"/>
      <c r="X126" s="3"/>
      <c r="Y126" s="196" t="s">
        <v>216</v>
      </c>
      <c r="Z126" s="3"/>
      <c r="AA126" s="3"/>
      <c r="AB126" s="31"/>
      <c r="AC126" s="67">
        <f t="shared" si="9"/>
        <v>0</v>
      </c>
      <c r="AD126" s="193"/>
      <c r="AE126" s="58">
        <v>2</v>
      </c>
      <c r="AF126" s="58">
        <f t="shared" si="11"/>
        <v>0</v>
      </c>
      <c r="AG126" s="416"/>
      <c r="AH126" s="413"/>
      <c r="AI126" s="411"/>
      <c r="AJ126" s="411"/>
      <c r="AK126" s="411"/>
      <c r="AL126" s="415"/>
      <c r="AM126" s="411"/>
      <c r="AN126" s="411"/>
      <c r="AO126" s="411"/>
      <c r="AP126" s="411"/>
      <c r="AQ126" s="243"/>
      <c r="AR126" s="243"/>
      <c r="AS126" s="243"/>
      <c r="AT126" s="10"/>
      <c r="AU126" s="10"/>
      <c r="AV126" s="10"/>
      <c r="AW126" s="10"/>
      <c r="AX126" s="10"/>
      <c r="AY126" s="10"/>
    </row>
    <row r="127" spans="1:51" ht="99" customHeight="1" outlineLevel="1" x14ac:dyDescent="0.3">
      <c r="A127" s="195"/>
      <c r="B127" s="533"/>
      <c r="C127" s="546">
        <v>13007</v>
      </c>
      <c r="D127" s="474" t="s">
        <v>266</v>
      </c>
      <c r="E127" s="460" t="s">
        <v>22</v>
      </c>
      <c r="F127" s="460" t="s">
        <v>12</v>
      </c>
      <c r="G127" s="460">
        <v>3</v>
      </c>
      <c r="H127" s="547" t="s">
        <v>258</v>
      </c>
      <c r="I127" s="515">
        <v>79</v>
      </c>
      <c r="J127" s="311"/>
      <c r="K127" s="4"/>
      <c r="L127" s="259"/>
      <c r="M127" s="250"/>
      <c r="N127" s="5"/>
      <c r="O127" s="39"/>
      <c r="P127" s="204"/>
      <c r="Q127" s="185"/>
      <c r="R127" s="6"/>
      <c r="S127" s="271"/>
      <c r="T127" s="86"/>
      <c r="U127" s="124"/>
      <c r="V127" s="106"/>
      <c r="W127" s="110"/>
      <c r="X127" s="3"/>
      <c r="Y127" s="196" t="s">
        <v>216</v>
      </c>
      <c r="Z127" s="3"/>
      <c r="AA127" s="3"/>
      <c r="AB127" s="31"/>
      <c r="AC127" s="67">
        <f t="shared" si="9"/>
        <v>0</v>
      </c>
      <c r="AD127" s="193"/>
      <c r="AE127" s="58">
        <v>1.76</v>
      </c>
      <c r="AF127" s="58">
        <f t="shared" si="11"/>
        <v>0</v>
      </c>
      <c r="AG127" s="416"/>
      <c r="AH127" s="413"/>
      <c r="AI127" s="411"/>
      <c r="AJ127" s="411"/>
      <c r="AK127" s="411"/>
      <c r="AL127" s="415"/>
      <c r="AM127" s="411"/>
      <c r="AN127" s="411"/>
      <c r="AO127" s="411"/>
      <c r="AP127" s="411"/>
      <c r="AQ127" s="243"/>
      <c r="AR127" s="243"/>
      <c r="AS127" s="243"/>
      <c r="AT127" s="10"/>
      <c r="AU127" s="10"/>
      <c r="AV127" s="10"/>
      <c r="AW127" s="10"/>
      <c r="AX127" s="10"/>
      <c r="AY127" s="10"/>
    </row>
    <row r="128" spans="1:51" ht="99" customHeight="1" outlineLevel="1" x14ac:dyDescent="0.3">
      <c r="A128" s="195"/>
      <c r="B128" s="533"/>
      <c r="C128" s="546">
        <v>13008</v>
      </c>
      <c r="D128" s="474" t="s">
        <v>267</v>
      </c>
      <c r="E128" s="460" t="s">
        <v>23</v>
      </c>
      <c r="F128" s="460" t="s">
        <v>15</v>
      </c>
      <c r="G128" s="460">
        <v>4</v>
      </c>
      <c r="H128" s="547" t="s">
        <v>258</v>
      </c>
      <c r="I128" s="515">
        <v>75</v>
      </c>
      <c r="J128" s="311"/>
      <c r="K128" s="4"/>
      <c r="L128" s="259"/>
      <c r="M128" s="250"/>
      <c r="N128" s="5"/>
      <c r="O128" s="39"/>
      <c r="P128" s="204"/>
      <c r="Q128" s="185"/>
      <c r="R128" s="6"/>
      <c r="S128" s="271"/>
      <c r="T128" s="86"/>
      <c r="U128" s="124"/>
      <c r="V128" s="106"/>
      <c r="W128" s="110"/>
      <c r="X128" s="3"/>
      <c r="Y128" s="196" t="s">
        <v>216</v>
      </c>
      <c r="Z128" s="3"/>
      <c r="AA128" s="3"/>
      <c r="AB128" s="31"/>
      <c r="AC128" s="67">
        <f t="shared" si="9"/>
        <v>0</v>
      </c>
      <c r="AD128" s="193"/>
      <c r="AE128" s="58">
        <v>1.69</v>
      </c>
      <c r="AF128" s="58">
        <f t="shared" si="11"/>
        <v>0</v>
      </c>
      <c r="AG128" s="416"/>
      <c r="AH128" s="413"/>
      <c r="AI128" s="411"/>
      <c r="AJ128" s="411"/>
      <c r="AK128" s="411"/>
      <c r="AL128" s="415"/>
      <c r="AM128" s="411"/>
      <c r="AN128" s="411"/>
      <c r="AO128" s="411"/>
      <c r="AP128" s="411"/>
      <c r="AQ128" s="243"/>
      <c r="AR128" s="243"/>
      <c r="AS128" s="243"/>
      <c r="AT128" s="10"/>
      <c r="AU128" s="10"/>
      <c r="AV128" s="10"/>
      <c r="AW128" s="10"/>
      <c r="AX128" s="10"/>
      <c r="AY128" s="10"/>
    </row>
    <row r="129" spans="1:51" ht="99" customHeight="1" outlineLevel="1" x14ac:dyDescent="0.3">
      <c r="A129" s="195"/>
      <c r="B129" s="533"/>
      <c r="C129" s="546">
        <v>13009</v>
      </c>
      <c r="D129" s="474" t="s">
        <v>268</v>
      </c>
      <c r="E129" s="460" t="s">
        <v>40</v>
      </c>
      <c r="F129" s="460" t="s">
        <v>45</v>
      </c>
      <c r="G129" s="460">
        <v>6</v>
      </c>
      <c r="H129" s="547" t="s">
        <v>258</v>
      </c>
      <c r="I129" s="515">
        <v>67</v>
      </c>
      <c r="J129" s="311"/>
      <c r="K129" s="4"/>
      <c r="L129" s="259"/>
      <c r="M129" s="250"/>
      <c r="N129" s="5"/>
      <c r="O129" s="39"/>
      <c r="P129" s="204"/>
      <c r="Q129" s="185"/>
      <c r="R129" s="6"/>
      <c r="S129" s="271"/>
      <c r="T129" s="86"/>
      <c r="U129" s="124"/>
      <c r="V129" s="106"/>
      <c r="W129" s="110"/>
      <c r="X129" s="3"/>
      <c r="Y129" s="196" t="s">
        <v>216</v>
      </c>
      <c r="Z129" s="3"/>
      <c r="AA129" s="3"/>
      <c r="AB129" s="31"/>
      <c r="AC129" s="67">
        <f t="shared" si="9"/>
        <v>0</v>
      </c>
      <c r="AD129" s="193"/>
      <c r="AE129" s="58">
        <v>1.52</v>
      </c>
      <c r="AF129" s="58">
        <f t="shared" si="11"/>
        <v>0</v>
      </c>
      <c r="AG129" s="416"/>
      <c r="AH129" s="413"/>
      <c r="AI129" s="411"/>
      <c r="AJ129" s="411"/>
      <c r="AK129" s="411"/>
      <c r="AL129" s="415"/>
      <c r="AM129" s="411"/>
      <c r="AN129" s="411"/>
      <c r="AO129" s="411"/>
      <c r="AP129" s="411"/>
      <c r="AQ129" s="243"/>
      <c r="AR129" s="243"/>
      <c r="AS129" s="243"/>
      <c r="AT129" s="10"/>
      <c r="AU129" s="10"/>
      <c r="AV129" s="10"/>
      <c r="AW129" s="10"/>
      <c r="AX129" s="10"/>
      <c r="AY129" s="10"/>
    </row>
    <row r="130" spans="1:51" ht="99" customHeight="1" outlineLevel="1" x14ac:dyDescent="0.3">
      <c r="A130" s="195"/>
      <c r="B130" s="533"/>
      <c r="C130" s="546">
        <v>13010</v>
      </c>
      <c r="D130" s="474" t="s">
        <v>269</v>
      </c>
      <c r="E130" s="460" t="s">
        <v>40</v>
      </c>
      <c r="F130" s="460" t="s">
        <v>45</v>
      </c>
      <c r="G130" s="460">
        <v>6</v>
      </c>
      <c r="H130" s="547" t="s">
        <v>258</v>
      </c>
      <c r="I130" s="515">
        <v>66</v>
      </c>
      <c r="J130" s="311"/>
      <c r="K130" s="4"/>
      <c r="L130" s="259"/>
      <c r="M130" s="250"/>
      <c r="N130" s="5"/>
      <c r="O130" s="39"/>
      <c r="P130" s="204"/>
      <c r="Q130" s="185"/>
      <c r="R130" s="6"/>
      <c r="S130" s="271"/>
      <c r="T130" s="86"/>
      <c r="U130" s="124"/>
      <c r="V130" s="106"/>
      <c r="W130" s="110"/>
      <c r="X130" s="3"/>
      <c r="Y130" s="196" t="s">
        <v>216</v>
      </c>
      <c r="Z130" s="3"/>
      <c r="AA130" s="3"/>
      <c r="AB130" s="31"/>
      <c r="AC130" s="67">
        <f t="shared" si="9"/>
        <v>0</v>
      </c>
      <c r="AD130" s="193"/>
      <c r="AE130" s="58">
        <v>1.56</v>
      </c>
      <c r="AF130" s="58">
        <f t="shared" si="11"/>
        <v>0</v>
      </c>
      <c r="AG130" s="416"/>
      <c r="AH130" s="413"/>
      <c r="AI130" s="411"/>
      <c r="AJ130" s="411"/>
      <c r="AK130" s="411"/>
      <c r="AL130" s="415"/>
      <c r="AM130" s="411"/>
      <c r="AN130" s="411"/>
      <c r="AO130" s="411"/>
      <c r="AP130" s="411"/>
      <c r="AQ130" s="243"/>
      <c r="AR130" s="243"/>
      <c r="AS130" s="243"/>
      <c r="AT130" s="10"/>
      <c r="AU130" s="10"/>
      <c r="AV130" s="10"/>
      <c r="AW130" s="10"/>
      <c r="AX130" s="10"/>
      <c r="AY130" s="10"/>
    </row>
    <row r="131" spans="1:51" ht="99" customHeight="1" outlineLevel="1" x14ac:dyDescent="0.3">
      <c r="A131" s="195"/>
      <c r="B131" s="533"/>
      <c r="C131" s="546">
        <v>13011</v>
      </c>
      <c r="D131" s="474" t="s">
        <v>270</v>
      </c>
      <c r="E131" s="460" t="s">
        <v>259</v>
      </c>
      <c r="F131" s="460" t="s">
        <v>45</v>
      </c>
      <c r="G131" s="460">
        <v>10</v>
      </c>
      <c r="H131" s="547" t="s">
        <v>258</v>
      </c>
      <c r="I131" s="515">
        <v>75</v>
      </c>
      <c r="J131" s="311"/>
      <c r="K131" s="4"/>
      <c r="L131" s="259"/>
      <c r="M131" s="250"/>
      <c r="N131" s="5"/>
      <c r="O131" s="39"/>
      <c r="P131" s="204"/>
      <c r="Q131" s="185"/>
      <c r="R131" s="6"/>
      <c r="S131" s="271"/>
      <c r="T131" s="86"/>
      <c r="U131" s="124"/>
      <c r="V131" s="106"/>
      <c r="W131" s="110"/>
      <c r="X131" s="3"/>
      <c r="Y131" s="196" t="s">
        <v>216</v>
      </c>
      <c r="Z131" s="3"/>
      <c r="AA131" s="3"/>
      <c r="AB131" s="31"/>
      <c r="AC131" s="67">
        <f t="shared" si="9"/>
        <v>0</v>
      </c>
      <c r="AD131" s="193"/>
      <c r="AE131" s="58">
        <v>1.44</v>
      </c>
      <c r="AF131" s="58">
        <f t="shared" si="11"/>
        <v>0</v>
      </c>
      <c r="AG131" s="416"/>
      <c r="AH131" s="413"/>
      <c r="AI131" s="411"/>
      <c r="AJ131" s="411"/>
      <c r="AK131" s="411"/>
      <c r="AL131" s="415"/>
      <c r="AM131" s="411"/>
      <c r="AN131" s="411"/>
      <c r="AO131" s="411"/>
      <c r="AP131" s="411"/>
      <c r="AQ131" s="243"/>
      <c r="AR131" s="243"/>
      <c r="AS131" s="243"/>
      <c r="AT131" s="10"/>
      <c r="AU131" s="10"/>
      <c r="AV131" s="10"/>
      <c r="AW131" s="10"/>
      <c r="AX131" s="10"/>
      <c r="AY131" s="10"/>
    </row>
    <row r="132" spans="1:51" ht="99" customHeight="1" outlineLevel="1" x14ac:dyDescent="0.3">
      <c r="A132" s="195"/>
      <c r="B132" s="533"/>
      <c r="C132" s="546">
        <v>13013</v>
      </c>
      <c r="D132" s="474" t="s">
        <v>271</v>
      </c>
      <c r="E132" s="460" t="s">
        <v>260</v>
      </c>
      <c r="F132" s="460" t="s">
        <v>16</v>
      </c>
      <c r="G132" s="460">
        <v>10</v>
      </c>
      <c r="H132" s="547" t="s">
        <v>258</v>
      </c>
      <c r="I132" s="515">
        <v>45</v>
      </c>
      <c r="J132" s="311"/>
      <c r="K132" s="4"/>
      <c r="L132" s="259"/>
      <c r="M132" s="250"/>
      <c r="N132" s="5"/>
      <c r="O132" s="39"/>
      <c r="P132" s="204"/>
      <c r="Q132" s="185"/>
      <c r="R132" s="6"/>
      <c r="S132" s="271"/>
      <c r="T132" s="86"/>
      <c r="U132" s="124"/>
      <c r="V132" s="106"/>
      <c r="W132" s="110"/>
      <c r="X132" s="3"/>
      <c r="Y132" s="196" t="s">
        <v>216</v>
      </c>
      <c r="Z132" s="3"/>
      <c r="AA132" s="3"/>
      <c r="AB132" s="31"/>
      <c r="AC132" s="67">
        <f t="shared" si="9"/>
        <v>0</v>
      </c>
      <c r="AD132" s="193"/>
      <c r="AE132" s="58">
        <v>0.32</v>
      </c>
      <c r="AF132" s="58">
        <f t="shared" si="11"/>
        <v>0</v>
      </c>
      <c r="AG132" s="416"/>
      <c r="AH132" s="413"/>
      <c r="AI132" s="411"/>
      <c r="AJ132" s="411"/>
      <c r="AK132" s="411"/>
      <c r="AL132" s="415"/>
      <c r="AM132" s="411"/>
      <c r="AN132" s="411"/>
      <c r="AO132" s="411"/>
      <c r="AP132" s="411"/>
      <c r="AQ132" s="243"/>
      <c r="AR132" s="243"/>
      <c r="AS132" s="243"/>
      <c r="AT132" s="10"/>
      <c r="AU132" s="10"/>
      <c r="AV132" s="10"/>
      <c r="AW132" s="10"/>
      <c r="AX132" s="10"/>
      <c r="AY132" s="10"/>
    </row>
    <row r="133" spans="1:51" ht="99" customHeight="1" outlineLevel="1" thickBot="1" x14ac:dyDescent="0.35">
      <c r="A133" s="195"/>
      <c r="B133" s="533"/>
      <c r="C133" s="548">
        <v>13014</v>
      </c>
      <c r="D133" s="534" t="s">
        <v>272</v>
      </c>
      <c r="E133" s="536" t="s">
        <v>22</v>
      </c>
      <c r="F133" s="536" t="s">
        <v>20</v>
      </c>
      <c r="G133" s="536">
        <v>5</v>
      </c>
      <c r="H133" s="539" t="s">
        <v>258</v>
      </c>
      <c r="I133" s="540">
        <v>25</v>
      </c>
      <c r="J133" s="312"/>
      <c r="K133" s="7"/>
      <c r="L133" s="260"/>
      <c r="M133" s="251"/>
      <c r="N133" s="8"/>
      <c r="O133" s="37"/>
      <c r="P133" s="203"/>
      <c r="Q133" s="186"/>
      <c r="R133" s="9"/>
      <c r="S133" s="272"/>
      <c r="T133" s="87"/>
      <c r="U133" s="126"/>
      <c r="V133" s="107"/>
      <c r="W133" s="111"/>
      <c r="X133" s="34"/>
      <c r="Y133" s="215" t="s">
        <v>216</v>
      </c>
      <c r="Z133" s="34"/>
      <c r="AA133" s="34"/>
      <c r="AB133" s="35"/>
      <c r="AC133" s="113">
        <f t="shared" si="9"/>
        <v>0</v>
      </c>
      <c r="AD133" s="193"/>
      <c r="AE133" s="58">
        <v>0.11</v>
      </c>
      <c r="AF133" s="58">
        <f t="shared" si="11"/>
        <v>0</v>
      </c>
      <c r="AG133" s="416"/>
      <c r="AH133" s="413"/>
      <c r="AI133" s="411"/>
      <c r="AJ133" s="411"/>
      <c r="AK133" s="411"/>
      <c r="AL133" s="415"/>
      <c r="AM133" s="411"/>
      <c r="AN133" s="411"/>
      <c r="AO133" s="411"/>
      <c r="AP133" s="411"/>
      <c r="AQ133" s="243"/>
      <c r="AR133" s="243"/>
      <c r="AS133" s="243"/>
      <c r="AT133" s="10"/>
      <c r="AU133" s="10"/>
      <c r="AV133" s="10"/>
      <c r="AW133" s="10"/>
      <c r="AX133" s="10"/>
      <c r="AY133" s="10"/>
    </row>
    <row r="134" spans="1:51" ht="100.05" customHeight="1" x14ac:dyDescent="0.3">
      <c r="A134" s="195"/>
      <c r="B134" s="529"/>
      <c r="C134" s="521">
        <v>13090</v>
      </c>
      <c r="D134" s="477" t="s">
        <v>273</v>
      </c>
      <c r="E134" s="478" t="s">
        <v>23</v>
      </c>
      <c r="F134" s="478" t="s">
        <v>19</v>
      </c>
      <c r="G134" s="478">
        <f>SUM(G133,G132,G131,G128,G127,G123,G122,G125)</f>
        <v>42</v>
      </c>
      <c r="H134" s="547" t="s">
        <v>258</v>
      </c>
      <c r="I134" s="549">
        <f>SUM(I133,I132,I131,I128,I127,I123,I122,I125)</f>
        <v>543</v>
      </c>
      <c r="J134" s="359"/>
      <c r="K134" s="320"/>
      <c r="L134" s="360"/>
      <c r="M134" s="361"/>
      <c r="N134" s="362"/>
      <c r="O134" s="363"/>
      <c r="P134" s="364"/>
      <c r="Q134" s="365"/>
      <c r="R134" s="366"/>
      <c r="S134" s="367"/>
      <c r="T134" s="368"/>
      <c r="U134" s="369"/>
      <c r="V134" s="370"/>
      <c r="W134" s="109"/>
      <c r="X134" s="29"/>
      <c r="Y134" s="196" t="s">
        <v>216</v>
      </c>
      <c r="Z134" s="29"/>
      <c r="AA134" s="29"/>
      <c r="AB134" s="30"/>
      <c r="AC134" s="371">
        <f>SUM(J134:V134)*I134</f>
        <v>0</v>
      </c>
      <c r="AD134" s="193"/>
      <c r="AE134" s="58">
        <f>SUM(AE133,AE132,AE131,AE128,AE127,AE123,AE122,AE125)</f>
        <v>13.169999999999998</v>
      </c>
      <c r="AF134" s="58">
        <f>SUM(J134:V134)*AE134</f>
        <v>0</v>
      </c>
      <c r="AG134" s="416"/>
      <c r="AH134" s="413"/>
      <c r="AI134" s="411"/>
      <c r="AJ134" s="411"/>
      <c r="AK134" s="411"/>
      <c r="AL134" s="415"/>
      <c r="AM134" s="411"/>
      <c r="AN134" s="411"/>
      <c r="AO134" s="411"/>
      <c r="AP134" s="411"/>
      <c r="AQ134" s="243"/>
      <c r="AR134" s="243"/>
      <c r="AS134" s="243"/>
      <c r="AT134" s="10"/>
      <c r="AU134" s="10"/>
      <c r="AV134" s="10"/>
      <c r="AW134" s="10"/>
      <c r="AX134" s="10"/>
      <c r="AY134" s="10"/>
    </row>
    <row r="135" spans="1:51" ht="100.05" customHeight="1" x14ac:dyDescent="0.3">
      <c r="A135" s="195"/>
      <c r="B135" s="533"/>
      <c r="C135" s="524">
        <v>13091</v>
      </c>
      <c r="D135" s="482" t="s">
        <v>274</v>
      </c>
      <c r="E135" s="550" t="s">
        <v>40</v>
      </c>
      <c r="F135" s="483" t="s">
        <v>18</v>
      </c>
      <c r="G135" s="483">
        <f>SUM(G133,G132,G129,G126,G132,G125,G124,G123,G122,G130,G131,G129)</f>
        <v>71</v>
      </c>
      <c r="H135" s="547" t="s">
        <v>258</v>
      </c>
      <c r="I135" s="515">
        <f>SUM(I133,I132,I129,I126,I132,I125,I124,I123,I122,I130,I131,I129)</f>
        <v>793</v>
      </c>
      <c r="J135" s="313"/>
      <c r="K135" s="16"/>
      <c r="L135" s="257"/>
      <c r="M135" s="248"/>
      <c r="N135" s="17"/>
      <c r="O135" s="40"/>
      <c r="P135" s="207"/>
      <c r="Q135" s="188"/>
      <c r="R135" s="18"/>
      <c r="S135" s="268"/>
      <c r="T135" s="88"/>
      <c r="U135" s="122"/>
      <c r="V135" s="108"/>
      <c r="W135" s="110"/>
      <c r="X135" s="3"/>
      <c r="Y135" s="196" t="s">
        <v>216</v>
      </c>
      <c r="Z135" s="3"/>
      <c r="AA135" s="3"/>
      <c r="AB135" s="31"/>
      <c r="AC135" s="372">
        <f t="shared" si="9"/>
        <v>0</v>
      </c>
      <c r="AD135" s="193"/>
      <c r="AE135" s="58">
        <f>SUM(AE133,AE132,AE129,AE126,AE132,AE125,AE124,AE123,AE122,AE130,AE131,AE129)</f>
        <v>18.96</v>
      </c>
      <c r="AF135" s="58">
        <f>SUM(J135:V135)*AE135</f>
        <v>0</v>
      </c>
      <c r="AG135" s="416"/>
      <c r="AH135" s="413"/>
      <c r="AI135" s="411"/>
      <c r="AJ135" s="411"/>
      <c r="AK135" s="411"/>
      <c r="AL135" s="415"/>
      <c r="AM135" s="411"/>
      <c r="AN135" s="411"/>
      <c r="AO135" s="411"/>
      <c r="AP135" s="411"/>
      <c r="AQ135" s="243"/>
      <c r="AR135" s="243"/>
      <c r="AS135" s="243"/>
      <c r="AT135" s="10"/>
      <c r="AU135" s="10"/>
      <c r="AV135" s="10"/>
      <c r="AW135" s="10"/>
      <c r="AX135" s="10"/>
      <c r="AY135" s="10"/>
    </row>
    <row r="136" spans="1:51" ht="100.05" customHeight="1" thickBot="1" x14ac:dyDescent="0.35">
      <c r="A136" s="195"/>
      <c r="B136" s="526"/>
      <c r="C136" s="527">
        <v>13092</v>
      </c>
      <c r="D136" s="487" t="s">
        <v>275</v>
      </c>
      <c r="E136" s="488" t="s">
        <v>23</v>
      </c>
      <c r="F136" s="488" t="s">
        <v>190</v>
      </c>
      <c r="G136" s="488">
        <f>SUM(G122:G133)+G132</f>
        <v>72</v>
      </c>
      <c r="H136" s="539" t="s">
        <v>28</v>
      </c>
      <c r="I136" s="551">
        <f>SUM(I122:I133)+I132</f>
        <v>880</v>
      </c>
      <c r="J136" s="77"/>
      <c r="K136" s="12"/>
      <c r="L136" s="263"/>
      <c r="M136" s="254"/>
      <c r="N136" s="13"/>
      <c r="O136" s="38"/>
      <c r="P136" s="208"/>
      <c r="Q136" s="189"/>
      <c r="R136" s="14"/>
      <c r="S136" s="274"/>
      <c r="T136" s="89"/>
      <c r="U136" s="123"/>
      <c r="V136" s="373"/>
      <c r="W136" s="111"/>
      <c r="X136" s="34"/>
      <c r="Y136" s="215" t="s">
        <v>216</v>
      </c>
      <c r="Z136" s="34"/>
      <c r="AA136" s="34"/>
      <c r="AB136" s="35"/>
      <c r="AC136" s="374">
        <f t="shared" si="9"/>
        <v>0</v>
      </c>
      <c r="AD136" s="193"/>
      <c r="AE136" s="58">
        <f>SUM(AE122:AE133)+AE132</f>
        <v>20.89</v>
      </c>
      <c r="AF136" s="58">
        <f>SUM(J136:V136)*AE136</f>
        <v>0</v>
      </c>
      <c r="AG136" s="416"/>
      <c r="AH136" s="413"/>
      <c r="AI136" s="411"/>
      <c r="AJ136" s="411"/>
      <c r="AK136" s="411"/>
      <c r="AL136" s="415"/>
      <c r="AM136" s="411"/>
      <c r="AN136" s="411"/>
      <c r="AO136" s="411"/>
      <c r="AP136" s="411"/>
      <c r="AQ136" s="243"/>
      <c r="AR136" s="243"/>
      <c r="AS136" s="243"/>
      <c r="AT136" s="10"/>
      <c r="AU136" s="10"/>
      <c r="AV136" s="10"/>
      <c r="AW136" s="10"/>
      <c r="AX136" s="10"/>
      <c r="AY136" s="10"/>
    </row>
    <row r="137" spans="1:51" ht="25.2" customHeight="1" outlineLevel="1" x14ac:dyDescent="0.3">
      <c r="A137" s="195"/>
      <c r="B137" s="529"/>
      <c r="C137" s="521">
        <v>910301</v>
      </c>
      <c r="D137" s="477" t="s">
        <v>304</v>
      </c>
      <c r="E137" s="478" t="s">
        <v>24</v>
      </c>
      <c r="F137" s="478" t="s">
        <v>54</v>
      </c>
      <c r="G137" s="478">
        <v>1</v>
      </c>
      <c r="H137" s="522" t="s">
        <v>27</v>
      </c>
      <c r="I137" s="514">
        <v>105</v>
      </c>
      <c r="J137" s="60"/>
      <c r="K137" s="61"/>
      <c r="L137" s="261"/>
      <c r="M137" s="252"/>
      <c r="N137" s="62"/>
      <c r="O137" s="63"/>
      <c r="P137" s="205"/>
      <c r="Q137" s="183"/>
      <c r="R137" s="64"/>
      <c r="S137" s="269"/>
      <c r="T137" s="91"/>
      <c r="U137" s="125"/>
      <c r="V137" s="65"/>
      <c r="W137" s="3"/>
      <c r="X137" s="3"/>
      <c r="Y137" s="3"/>
      <c r="Z137" s="3"/>
      <c r="AA137" s="3"/>
      <c r="AB137" s="31"/>
      <c r="AC137" s="67">
        <f t="shared" si="9"/>
        <v>0</v>
      </c>
      <c r="AD137" s="193"/>
      <c r="AE137" s="58">
        <v>2.9</v>
      </c>
      <c r="AF137" s="58">
        <f t="shared" si="10"/>
        <v>0</v>
      </c>
      <c r="AG137" s="416"/>
      <c r="AH137" s="413"/>
      <c r="AI137" s="411"/>
      <c r="AJ137" s="411"/>
      <c r="AK137" s="411"/>
      <c r="AL137" s="415"/>
      <c r="AM137" s="411"/>
      <c r="AN137" s="411"/>
      <c r="AO137" s="411"/>
      <c r="AP137" s="411"/>
      <c r="AQ137" s="243"/>
      <c r="AR137" s="243"/>
      <c r="AS137" s="243"/>
      <c r="AT137" s="10"/>
      <c r="AU137" s="10"/>
      <c r="AV137" s="10"/>
      <c r="AW137" s="10"/>
      <c r="AX137" s="10"/>
      <c r="AY137" s="10"/>
    </row>
    <row r="138" spans="1:51" ht="31.2" outlineLevel="1" x14ac:dyDescent="0.3">
      <c r="A138" s="195"/>
      <c r="B138" s="533"/>
      <c r="C138" s="524">
        <v>910304</v>
      </c>
      <c r="D138" s="482" t="s">
        <v>44</v>
      </c>
      <c r="E138" s="483" t="s">
        <v>22</v>
      </c>
      <c r="F138" s="483" t="s">
        <v>17</v>
      </c>
      <c r="G138" s="483">
        <v>2</v>
      </c>
      <c r="H138" s="525" t="s">
        <v>28</v>
      </c>
      <c r="I138" s="515">
        <v>94</v>
      </c>
      <c r="J138" s="316"/>
      <c r="K138" s="68"/>
      <c r="L138" s="256"/>
      <c r="M138" s="247"/>
      <c r="N138" s="69"/>
      <c r="O138" s="70"/>
      <c r="P138" s="199"/>
      <c r="Q138" s="190"/>
      <c r="R138" s="71"/>
      <c r="S138" s="267"/>
      <c r="T138" s="90"/>
      <c r="U138" s="121"/>
      <c r="V138" s="74"/>
      <c r="W138" s="3"/>
      <c r="X138" s="3"/>
      <c r="Y138" s="3"/>
      <c r="Z138" s="3"/>
      <c r="AA138" s="3"/>
      <c r="AB138" s="31"/>
      <c r="AC138" s="67">
        <f t="shared" si="9"/>
        <v>0</v>
      </c>
      <c r="AD138" s="193"/>
      <c r="AE138" s="58">
        <v>2.4</v>
      </c>
      <c r="AF138" s="58">
        <f t="shared" si="10"/>
        <v>0</v>
      </c>
      <c r="AG138" s="416"/>
      <c r="AH138" s="413"/>
      <c r="AI138" s="411"/>
      <c r="AJ138" s="411"/>
      <c r="AK138" s="411"/>
      <c r="AL138" s="415"/>
      <c r="AM138" s="411"/>
      <c r="AN138" s="411"/>
      <c r="AO138" s="411"/>
      <c r="AP138" s="411"/>
      <c r="AQ138" s="243"/>
      <c r="AR138" s="243"/>
      <c r="AS138" s="243"/>
      <c r="AT138" s="10"/>
      <c r="AU138" s="10"/>
      <c r="AV138" s="10"/>
      <c r="AW138" s="10"/>
      <c r="AX138" s="10"/>
      <c r="AY138" s="10"/>
    </row>
    <row r="139" spans="1:51" ht="31.2" outlineLevel="1" x14ac:dyDescent="0.3">
      <c r="A139" s="195"/>
      <c r="B139" s="533"/>
      <c r="C139" s="524">
        <v>910313</v>
      </c>
      <c r="D139" s="482" t="s">
        <v>78</v>
      </c>
      <c r="E139" s="483" t="s">
        <v>22</v>
      </c>
      <c r="F139" s="483" t="s">
        <v>12</v>
      </c>
      <c r="G139" s="483">
        <v>3</v>
      </c>
      <c r="H139" s="525" t="s">
        <v>28</v>
      </c>
      <c r="I139" s="515">
        <v>113</v>
      </c>
      <c r="J139" s="316"/>
      <c r="K139" s="73"/>
      <c r="L139" s="256"/>
      <c r="M139" s="247"/>
      <c r="N139" s="69"/>
      <c r="O139" s="70"/>
      <c r="P139" s="199"/>
      <c r="Q139" s="190"/>
      <c r="R139" s="71"/>
      <c r="S139" s="267"/>
      <c r="T139" s="90"/>
      <c r="U139" s="121"/>
      <c r="V139" s="74"/>
      <c r="W139" s="3"/>
      <c r="X139" s="3"/>
      <c r="Y139" s="3"/>
      <c r="Z139" s="3"/>
      <c r="AA139" s="3"/>
      <c r="AB139" s="31"/>
      <c r="AC139" s="67">
        <f t="shared" si="9"/>
        <v>0</v>
      </c>
      <c r="AD139" s="193"/>
      <c r="AE139" s="58">
        <v>1.9</v>
      </c>
      <c r="AF139" s="58">
        <f t="shared" si="10"/>
        <v>0</v>
      </c>
      <c r="AG139" s="416"/>
      <c r="AH139" s="413"/>
      <c r="AI139" s="411"/>
      <c r="AJ139" s="411"/>
      <c r="AK139" s="411"/>
      <c r="AL139" s="415"/>
      <c r="AM139" s="411"/>
      <c r="AN139" s="411"/>
      <c r="AO139" s="411"/>
      <c r="AP139" s="411"/>
      <c r="AQ139" s="243"/>
      <c r="AR139" s="243"/>
      <c r="AS139" s="243"/>
      <c r="AT139" s="10"/>
      <c r="AU139" s="10"/>
      <c r="AV139" s="10"/>
      <c r="AW139" s="10"/>
      <c r="AX139" s="10"/>
      <c r="AY139" s="10"/>
    </row>
    <row r="140" spans="1:51" ht="31.2" outlineLevel="1" x14ac:dyDescent="0.3">
      <c r="A140" s="195"/>
      <c r="B140" s="533"/>
      <c r="C140" s="524">
        <v>910305</v>
      </c>
      <c r="D140" s="482" t="s">
        <v>42</v>
      </c>
      <c r="E140" s="483" t="s">
        <v>22</v>
      </c>
      <c r="F140" s="483" t="s">
        <v>15</v>
      </c>
      <c r="G140" s="483">
        <v>3</v>
      </c>
      <c r="H140" s="525" t="s">
        <v>28</v>
      </c>
      <c r="I140" s="515">
        <v>90</v>
      </c>
      <c r="J140" s="316"/>
      <c r="K140" s="72"/>
      <c r="L140" s="261"/>
      <c r="M140" s="252"/>
      <c r="N140" s="62"/>
      <c r="O140" s="63"/>
      <c r="P140" s="205"/>
      <c r="Q140" s="191"/>
      <c r="R140" s="64"/>
      <c r="S140" s="269"/>
      <c r="T140" s="91"/>
      <c r="U140" s="125"/>
      <c r="V140" s="65"/>
      <c r="W140" s="3"/>
      <c r="X140" s="3"/>
      <c r="Y140" s="3"/>
      <c r="Z140" s="3"/>
      <c r="AA140" s="3"/>
      <c r="AB140" s="31"/>
      <c r="AC140" s="67">
        <f t="shared" si="9"/>
        <v>0</v>
      </c>
      <c r="AD140" s="193"/>
      <c r="AE140" s="58">
        <v>1.8</v>
      </c>
      <c r="AF140" s="58">
        <f t="shared" si="10"/>
        <v>0</v>
      </c>
      <c r="AG140" s="416"/>
      <c r="AH140" s="413"/>
      <c r="AI140" s="411"/>
      <c r="AJ140" s="411"/>
      <c r="AK140" s="411"/>
      <c r="AL140" s="415"/>
      <c r="AM140" s="411"/>
      <c r="AN140" s="411"/>
      <c r="AO140" s="411"/>
      <c r="AP140" s="411"/>
      <c r="AQ140" s="243"/>
      <c r="AR140" s="243"/>
      <c r="AS140" s="243"/>
      <c r="AT140" s="10"/>
      <c r="AU140" s="10"/>
      <c r="AV140" s="10"/>
      <c r="AW140" s="10"/>
      <c r="AX140" s="10"/>
      <c r="AY140" s="10"/>
    </row>
    <row r="141" spans="1:51" ht="31.2" outlineLevel="1" x14ac:dyDescent="0.3">
      <c r="A141" s="195"/>
      <c r="B141" s="533"/>
      <c r="C141" s="524">
        <v>910306</v>
      </c>
      <c r="D141" s="482" t="s">
        <v>43</v>
      </c>
      <c r="E141" s="483" t="s">
        <v>40</v>
      </c>
      <c r="F141" s="483" t="s">
        <v>15</v>
      </c>
      <c r="G141" s="483">
        <v>3</v>
      </c>
      <c r="H141" s="525" t="s">
        <v>28</v>
      </c>
      <c r="I141" s="515">
        <v>104</v>
      </c>
      <c r="J141" s="316"/>
      <c r="K141" s="73"/>
      <c r="L141" s="256"/>
      <c r="M141" s="247"/>
      <c r="N141" s="69"/>
      <c r="O141" s="70"/>
      <c r="P141" s="199"/>
      <c r="Q141" s="190"/>
      <c r="R141" s="71"/>
      <c r="S141" s="267"/>
      <c r="T141" s="90"/>
      <c r="U141" s="121"/>
      <c r="V141" s="74"/>
      <c r="W141" s="3"/>
      <c r="X141" s="3"/>
      <c r="Y141" s="3"/>
      <c r="Z141" s="3"/>
      <c r="AA141" s="3"/>
      <c r="AB141" s="31"/>
      <c r="AC141" s="67">
        <f t="shared" si="9"/>
        <v>0</v>
      </c>
      <c r="AD141" s="193"/>
      <c r="AE141" s="58">
        <v>2.4060000000000001</v>
      </c>
      <c r="AF141" s="58">
        <f t="shared" si="10"/>
        <v>0</v>
      </c>
      <c r="AG141" s="416"/>
      <c r="AH141" s="413"/>
      <c r="AI141" s="411"/>
      <c r="AJ141" s="411"/>
      <c r="AK141" s="411"/>
      <c r="AL141" s="415"/>
      <c r="AM141" s="411"/>
      <c r="AN141" s="411"/>
      <c r="AO141" s="411"/>
      <c r="AP141" s="411"/>
      <c r="AQ141" s="243"/>
      <c r="AR141" s="243"/>
      <c r="AS141" s="243"/>
      <c r="AT141" s="10"/>
      <c r="AU141" s="10"/>
      <c r="AV141" s="10"/>
      <c r="AW141" s="10"/>
      <c r="AX141" s="10"/>
      <c r="AY141" s="10"/>
    </row>
    <row r="142" spans="1:51" ht="31.2" outlineLevel="1" x14ac:dyDescent="0.3">
      <c r="A142" s="195"/>
      <c r="B142" s="533"/>
      <c r="C142" s="524">
        <v>910307</v>
      </c>
      <c r="D142" s="482" t="s">
        <v>48</v>
      </c>
      <c r="E142" s="483" t="s">
        <v>23</v>
      </c>
      <c r="F142" s="483" t="s">
        <v>15</v>
      </c>
      <c r="G142" s="483">
        <v>3</v>
      </c>
      <c r="H142" s="525" t="s">
        <v>28</v>
      </c>
      <c r="I142" s="515">
        <v>87</v>
      </c>
      <c r="J142" s="316"/>
      <c r="K142" s="72"/>
      <c r="L142" s="261"/>
      <c r="M142" s="252"/>
      <c r="N142" s="62"/>
      <c r="O142" s="63"/>
      <c r="P142" s="205"/>
      <c r="Q142" s="191"/>
      <c r="R142" s="64"/>
      <c r="S142" s="269"/>
      <c r="T142" s="91"/>
      <c r="U142" s="125"/>
      <c r="V142" s="65"/>
      <c r="W142" s="3"/>
      <c r="X142" s="3"/>
      <c r="Y142" s="3"/>
      <c r="Z142" s="3"/>
      <c r="AA142" s="3"/>
      <c r="AB142" s="31"/>
      <c r="AC142" s="67">
        <f t="shared" si="9"/>
        <v>0</v>
      </c>
      <c r="AD142" s="193"/>
      <c r="AE142" s="58">
        <v>1.4350000000000001</v>
      </c>
      <c r="AF142" s="58">
        <f t="shared" si="10"/>
        <v>0</v>
      </c>
      <c r="AG142" s="416"/>
      <c r="AH142" s="413"/>
      <c r="AI142" s="411"/>
      <c r="AJ142" s="411"/>
      <c r="AK142" s="411"/>
      <c r="AL142" s="415"/>
      <c r="AM142" s="411"/>
      <c r="AN142" s="411"/>
      <c r="AO142" s="411"/>
      <c r="AP142" s="411"/>
      <c r="AQ142" s="243"/>
      <c r="AR142" s="243"/>
      <c r="AS142" s="243"/>
      <c r="AT142" s="10"/>
      <c r="AU142" s="10"/>
      <c r="AV142" s="10"/>
      <c r="AW142" s="10"/>
      <c r="AX142" s="10"/>
      <c r="AY142" s="10"/>
    </row>
    <row r="143" spans="1:51" ht="31.2" outlineLevel="1" x14ac:dyDescent="0.3">
      <c r="A143" s="195"/>
      <c r="B143" s="533"/>
      <c r="C143" s="524">
        <v>910308</v>
      </c>
      <c r="D143" s="482" t="s">
        <v>305</v>
      </c>
      <c r="E143" s="483" t="s">
        <v>40</v>
      </c>
      <c r="F143" s="483" t="s">
        <v>13</v>
      </c>
      <c r="G143" s="483">
        <v>3</v>
      </c>
      <c r="H143" s="525" t="s">
        <v>28</v>
      </c>
      <c r="I143" s="552">
        <v>95</v>
      </c>
      <c r="J143" s="316"/>
      <c r="K143" s="73"/>
      <c r="L143" s="256"/>
      <c r="M143" s="247"/>
      <c r="N143" s="69"/>
      <c r="O143" s="70"/>
      <c r="P143" s="199"/>
      <c r="Q143" s="190"/>
      <c r="R143" s="71"/>
      <c r="S143" s="267"/>
      <c r="T143" s="90"/>
      <c r="U143" s="121"/>
      <c r="V143" s="74"/>
      <c r="W143" s="3"/>
      <c r="X143" s="3"/>
      <c r="Y143" s="3"/>
      <c r="Z143" s="3"/>
      <c r="AA143" s="3"/>
      <c r="AB143" s="31"/>
      <c r="AC143" s="67">
        <f t="shared" si="9"/>
        <v>0</v>
      </c>
      <c r="AD143" s="193"/>
      <c r="AE143" s="58">
        <v>1.6</v>
      </c>
      <c r="AF143" s="58">
        <f t="shared" si="10"/>
        <v>0</v>
      </c>
      <c r="AG143" s="416"/>
      <c r="AH143" s="413"/>
      <c r="AI143" s="411"/>
      <c r="AJ143" s="411"/>
      <c r="AK143" s="411"/>
      <c r="AL143" s="415"/>
      <c r="AM143" s="411"/>
      <c r="AN143" s="411"/>
      <c r="AO143" s="411"/>
      <c r="AP143" s="411"/>
      <c r="AQ143" s="243"/>
      <c r="AR143" s="243"/>
      <c r="AS143" s="243"/>
      <c r="AT143" s="10"/>
      <c r="AU143" s="10"/>
      <c r="AV143" s="10"/>
      <c r="AW143" s="10"/>
      <c r="AX143" s="10"/>
      <c r="AY143" s="10"/>
    </row>
    <row r="144" spans="1:51" ht="31.2" outlineLevel="1" x14ac:dyDescent="0.3">
      <c r="A144" s="195"/>
      <c r="B144" s="533"/>
      <c r="C144" s="524">
        <v>910309</v>
      </c>
      <c r="D144" s="482" t="s">
        <v>46</v>
      </c>
      <c r="E144" s="483" t="s">
        <v>40</v>
      </c>
      <c r="F144" s="483" t="s">
        <v>45</v>
      </c>
      <c r="G144" s="483">
        <v>4</v>
      </c>
      <c r="H144" s="525" t="s">
        <v>28</v>
      </c>
      <c r="I144" s="515">
        <v>53</v>
      </c>
      <c r="J144" s="180"/>
      <c r="K144" s="73"/>
      <c r="L144" s="256"/>
      <c r="M144" s="247"/>
      <c r="N144" s="69"/>
      <c r="O144" s="70"/>
      <c r="P144" s="200"/>
      <c r="Q144" s="182"/>
      <c r="R144" s="71"/>
      <c r="S144" s="267"/>
      <c r="T144" s="90"/>
      <c r="U144" s="121"/>
      <c r="V144" s="74"/>
      <c r="W144" s="3"/>
      <c r="X144" s="3"/>
      <c r="Y144" s="3"/>
      <c r="Z144" s="3"/>
      <c r="AA144" s="3"/>
      <c r="AB144" s="31"/>
      <c r="AC144" s="67">
        <f t="shared" si="9"/>
        <v>0</v>
      </c>
      <c r="AD144" s="193"/>
      <c r="AE144" s="58">
        <v>0.83</v>
      </c>
      <c r="AF144" s="58">
        <f t="shared" si="10"/>
        <v>0</v>
      </c>
      <c r="AG144" s="416"/>
      <c r="AH144" s="413"/>
      <c r="AI144" s="411"/>
      <c r="AJ144" s="411"/>
      <c r="AK144" s="411"/>
      <c r="AL144" s="415"/>
      <c r="AM144" s="411"/>
      <c r="AN144" s="411"/>
      <c r="AO144" s="411"/>
      <c r="AP144" s="411"/>
      <c r="AQ144" s="243"/>
      <c r="AR144" s="243"/>
      <c r="AS144" s="243"/>
      <c r="AT144" s="10"/>
      <c r="AU144" s="10"/>
      <c r="AV144" s="10"/>
      <c r="AW144" s="10"/>
      <c r="AX144" s="10"/>
      <c r="AY144" s="10"/>
    </row>
    <row r="145" spans="1:51" ht="25.2" customHeight="1" outlineLevel="1" x14ac:dyDescent="0.3">
      <c r="A145" s="195"/>
      <c r="B145" s="533"/>
      <c r="C145" s="524">
        <v>910312</v>
      </c>
      <c r="D145" s="482" t="s">
        <v>79</v>
      </c>
      <c r="E145" s="483" t="s">
        <v>22</v>
      </c>
      <c r="F145" s="483" t="s">
        <v>45</v>
      </c>
      <c r="G145" s="483">
        <v>3</v>
      </c>
      <c r="H145" s="525" t="s">
        <v>47</v>
      </c>
      <c r="I145" s="515">
        <v>43</v>
      </c>
      <c r="J145" s="180"/>
      <c r="K145" s="73"/>
      <c r="L145" s="256"/>
      <c r="M145" s="247"/>
      <c r="N145" s="69"/>
      <c r="O145" s="70"/>
      <c r="P145" s="200"/>
      <c r="Q145" s="182"/>
      <c r="R145" s="71"/>
      <c r="S145" s="267"/>
      <c r="T145" s="90"/>
      <c r="U145" s="125"/>
      <c r="V145" s="65"/>
      <c r="W145" s="3"/>
      <c r="X145" s="3"/>
      <c r="Y145" s="3"/>
      <c r="Z145" s="3"/>
      <c r="AA145" s="3"/>
      <c r="AB145" s="31"/>
      <c r="AC145" s="67">
        <f t="shared" si="9"/>
        <v>0</v>
      </c>
      <c r="AD145" s="193"/>
      <c r="AE145" s="58">
        <v>0.45</v>
      </c>
      <c r="AF145" s="58">
        <f t="shared" si="10"/>
        <v>0</v>
      </c>
      <c r="AG145" s="416"/>
      <c r="AH145" s="413"/>
      <c r="AI145" s="411"/>
      <c r="AJ145" s="411"/>
      <c r="AK145" s="411"/>
      <c r="AL145" s="415"/>
      <c r="AM145" s="411"/>
      <c r="AN145" s="411"/>
      <c r="AO145" s="411"/>
      <c r="AP145" s="411"/>
      <c r="AQ145" s="243"/>
      <c r="AR145" s="243"/>
      <c r="AS145" s="243"/>
      <c r="AT145" s="10"/>
      <c r="AU145" s="10"/>
      <c r="AV145" s="10"/>
      <c r="AW145" s="10"/>
      <c r="AX145" s="10"/>
      <c r="AY145" s="10"/>
    </row>
    <row r="146" spans="1:51" ht="25.2" customHeight="1" outlineLevel="1" x14ac:dyDescent="0.3">
      <c r="A146" s="195"/>
      <c r="B146" s="533"/>
      <c r="C146" s="524">
        <v>910310</v>
      </c>
      <c r="D146" s="482" t="s">
        <v>94</v>
      </c>
      <c r="E146" s="483" t="s">
        <v>40</v>
      </c>
      <c r="F146" s="483" t="s">
        <v>16</v>
      </c>
      <c r="G146" s="483">
        <v>5</v>
      </c>
      <c r="H146" s="525" t="s">
        <v>27</v>
      </c>
      <c r="I146" s="515">
        <v>20</v>
      </c>
      <c r="J146" s="180"/>
      <c r="K146" s="73"/>
      <c r="L146" s="256"/>
      <c r="M146" s="247"/>
      <c r="N146" s="69"/>
      <c r="O146" s="70"/>
      <c r="P146" s="200"/>
      <c r="Q146" s="182"/>
      <c r="R146" s="71"/>
      <c r="S146" s="267"/>
      <c r="T146" s="90"/>
      <c r="U146" s="121"/>
      <c r="V146" s="74"/>
      <c r="W146" s="3"/>
      <c r="X146" s="3"/>
      <c r="Y146" s="3"/>
      <c r="Z146" s="3"/>
      <c r="AA146" s="3"/>
      <c r="AB146" s="31"/>
      <c r="AC146" s="67">
        <f t="shared" si="9"/>
        <v>0</v>
      </c>
      <c r="AD146" s="193"/>
      <c r="AE146" s="58">
        <v>0.1</v>
      </c>
      <c r="AF146" s="58">
        <f t="shared" si="10"/>
        <v>0</v>
      </c>
      <c r="AG146" s="416"/>
      <c r="AH146" s="413"/>
      <c r="AI146" s="411"/>
      <c r="AJ146" s="411"/>
      <c r="AK146" s="411"/>
      <c r="AL146" s="415"/>
      <c r="AM146" s="411"/>
      <c r="AN146" s="411"/>
      <c r="AO146" s="411"/>
      <c r="AP146" s="411"/>
      <c r="AQ146" s="243"/>
      <c r="AR146" s="243"/>
      <c r="AS146" s="243"/>
      <c r="AT146" s="10"/>
      <c r="AU146" s="10"/>
      <c r="AV146" s="10"/>
      <c r="AW146" s="10"/>
      <c r="AX146" s="10"/>
      <c r="AY146" s="10"/>
    </row>
    <row r="147" spans="1:51" ht="25.2" customHeight="1" outlineLevel="1" thickBot="1" x14ac:dyDescent="0.35">
      <c r="A147" s="195"/>
      <c r="B147" s="538"/>
      <c r="C147" s="527">
        <v>910311</v>
      </c>
      <c r="D147" s="487" t="s">
        <v>95</v>
      </c>
      <c r="E147" s="488" t="s">
        <v>23</v>
      </c>
      <c r="F147" s="488" t="s">
        <v>20</v>
      </c>
      <c r="G147" s="488">
        <v>5</v>
      </c>
      <c r="H147" s="539" t="s">
        <v>47</v>
      </c>
      <c r="I147" s="519">
        <v>18</v>
      </c>
      <c r="J147" s="318"/>
      <c r="K147" s="375"/>
      <c r="L147" s="376"/>
      <c r="M147" s="377"/>
      <c r="N147" s="378"/>
      <c r="O147" s="379"/>
      <c r="P147" s="205"/>
      <c r="Q147" s="191"/>
      <c r="R147" s="380"/>
      <c r="S147" s="381"/>
      <c r="T147" s="382"/>
      <c r="U147" s="383"/>
      <c r="V147" s="384"/>
      <c r="W147" s="3"/>
      <c r="X147" s="3"/>
      <c r="Y147" s="3"/>
      <c r="Z147" s="3"/>
      <c r="AA147" s="3"/>
      <c r="AB147" s="31"/>
      <c r="AC147" s="385">
        <f t="shared" si="9"/>
        <v>0</v>
      </c>
      <c r="AD147" s="193"/>
      <c r="AE147" s="58">
        <v>0.1</v>
      </c>
      <c r="AF147" s="58">
        <f t="shared" si="10"/>
        <v>0</v>
      </c>
      <c r="AG147" s="416"/>
      <c r="AH147" s="413"/>
      <c r="AI147" s="411"/>
      <c r="AJ147" s="411"/>
      <c r="AK147" s="411"/>
      <c r="AL147" s="415"/>
      <c r="AM147" s="411"/>
      <c r="AN147" s="411"/>
      <c r="AO147" s="411"/>
      <c r="AP147" s="411"/>
      <c r="AQ147" s="243"/>
      <c r="AR147" s="243"/>
      <c r="AS147" s="243"/>
      <c r="AT147" s="10"/>
      <c r="AU147" s="10"/>
      <c r="AV147" s="10"/>
      <c r="AW147" s="10"/>
      <c r="AX147" s="10"/>
      <c r="AY147" s="10"/>
    </row>
    <row r="148" spans="1:51" ht="99.45" customHeight="1" x14ac:dyDescent="0.3">
      <c r="A148" s="195"/>
      <c r="B148" s="529"/>
      <c r="C148" s="521">
        <v>910397</v>
      </c>
      <c r="D148" s="477" t="s">
        <v>240</v>
      </c>
      <c r="E148" s="478" t="s">
        <v>22</v>
      </c>
      <c r="F148" s="478" t="s">
        <v>51</v>
      </c>
      <c r="G148" s="478">
        <f>SUM(G138,G138,G139,G140,G142,G146,G146,G145,G147)</f>
        <v>31</v>
      </c>
      <c r="H148" s="522" t="s">
        <v>28</v>
      </c>
      <c r="I148" s="553">
        <f>SUM(I138,I138,I139,I140,I142,I146,I146,I145,I147)</f>
        <v>579</v>
      </c>
      <c r="J148" s="387"/>
      <c r="K148" s="388"/>
      <c r="L148" s="321"/>
      <c r="M148" s="322"/>
      <c r="N148" s="323"/>
      <c r="O148" s="324"/>
      <c r="P148" s="325"/>
      <c r="Q148" s="326"/>
      <c r="R148" s="327"/>
      <c r="S148" s="328"/>
      <c r="T148" s="329"/>
      <c r="U148" s="330"/>
      <c r="V148" s="389"/>
      <c r="W148" s="295"/>
      <c r="X148" s="295"/>
      <c r="Y148" s="295"/>
      <c r="Z148" s="295"/>
      <c r="AA148" s="295"/>
      <c r="AB148" s="334"/>
      <c r="AC148" s="371">
        <f t="shared" si="9"/>
        <v>0</v>
      </c>
      <c r="AD148" s="193"/>
      <c r="AE148" s="58">
        <f>SUM(AE138,AE138,AE139,AE140,AE142,AE146,AE146,AE145,AE147)</f>
        <v>10.684999999999999</v>
      </c>
      <c r="AF148" s="58">
        <f t="shared" si="10"/>
        <v>0</v>
      </c>
      <c r="AG148" s="416"/>
      <c r="AH148" s="413"/>
      <c r="AI148" s="411"/>
      <c r="AJ148" s="411"/>
      <c r="AK148" s="411"/>
      <c r="AL148" s="415"/>
      <c r="AM148" s="411"/>
      <c r="AN148" s="411"/>
      <c r="AO148" s="411"/>
      <c r="AP148" s="411"/>
      <c r="AQ148" s="243"/>
      <c r="AR148" s="243"/>
      <c r="AS148" s="243"/>
      <c r="AT148" s="10"/>
      <c r="AU148" s="10"/>
      <c r="AV148" s="10"/>
      <c r="AW148" s="10"/>
      <c r="AX148" s="10"/>
      <c r="AY148" s="10"/>
    </row>
    <row r="149" spans="1:51" ht="99.45" customHeight="1" x14ac:dyDescent="0.3">
      <c r="A149" s="195"/>
      <c r="B149" s="533"/>
      <c r="C149" s="524">
        <v>910398</v>
      </c>
      <c r="D149" s="482" t="s">
        <v>241</v>
      </c>
      <c r="E149" s="483" t="s">
        <v>40</v>
      </c>
      <c r="F149" s="483" t="s">
        <v>51</v>
      </c>
      <c r="G149" s="483">
        <f>SUM(G137,G141,G141,G143,G143,G144,G144,G146,G146,G147)</f>
        <v>36</v>
      </c>
      <c r="H149" s="525" t="s">
        <v>28</v>
      </c>
      <c r="I149" s="484">
        <f>SUM(I137,I141,I141,I143,I143,I144,I144,I146,I146,I147)</f>
        <v>667</v>
      </c>
      <c r="J149" s="75"/>
      <c r="K149" s="73"/>
      <c r="L149" s="261"/>
      <c r="M149" s="252"/>
      <c r="N149" s="62"/>
      <c r="O149" s="63"/>
      <c r="P149" s="205"/>
      <c r="Q149" s="182"/>
      <c r="R149" s="64"/>
      <c r="S149" s="269"/>
      <c r="T149" s="91"/>
      <c r="U149" s="125"/>
      <c r="V149" s="65"/>
      <c r="W149" s="3"/>
      <c r="X149" s="3"/>
      <c r="Y149" s="3"/>
      <c r="Z149" s="3"/>
      <c r="AA149" s="3"/>
      <c r="AB149" s="31"/>
      <c r="AC149" s="390">
        <f t="shared" si="9"/>
        <v>0</v>
      </c>
      <c r="AD149" s="193"/>
      <c r="AE149" s="58">
        <f>SUM(AE137,AE141,AE141,AE143,AE143,AE144,AE144,AE146,AE146,AE147)</f>
        <v>12.871999999999998</v>
      </c>
      <c r="AF149" s="58">
        <f t="shared" si="10"/>
        <v>0</v>
      </c>
      <c r="AG149" s="416"/>
      <c r="AH149" s="413"/>
      <c r="AI149" s="411"/>
      <c r="AJ149" s="411"/>
      <c r="AK149" s="411"/>
      <c r="AL149" s="415"/>
      <c r="AM149" s="411"/>
      <c r="AN149" s="411"/>
      <c r="AO149" s="411"/>
      <c r="AP149" s="411"/>
      <c r="AQ149" s="243"/>
      <c r="AR149" s="243"/>
      <c r="AS149" s="243"/>
      <c r="AT149" s="10"/>
      <c r="AU149" s="10"/>
      <c r="AV149" s="10"/>
      <c r="AW149" s="10"/>
      <c r="AX149" s="10"/>
      <c r="AY149" s="10"/>
    </row>
    <row r="150" spans="1:51" ht="99.45" customHeight="1" thickBot="1" x14ac:dyDescent="0.35">
      <c r="A150" s="195"/>
      <c r="B150" s="538"/>
      <c r="C150" s="527">
        <v>910399</v>
      </c>
      <c r="D150" s="487" t="s">
        <v>242</v>
      </c>
      <c r="E150" s="488" t="s">
        <v>40</v>
      </c>
      <c r="F150" s="488" t="s">
        <v>51</v>
      </c>
      <c r="G150" s="488">
        <f>SUM(G137,G137,G139,G139,G141,G141,G141,G143,G143,G143,G143,G144,G144,G144,G146,G146,G146,G146,G147)</f>
        <v>66</v>
      </c>
      <c r="H150" s="539" t="s">
        <v>28</v>
      </c>
      <c r="I150" s="490">
        <f>SUM(I137,I137,I139,I139,I141,I141,I141,I143,I143,I143,I143,I144,I144,I144,I146,I146,I146,I146,I147)</f>
        <v>1385</v>
      </c>
      <c r="J150" s="76"/>
      <c r="K150" s="12"/>
      <c r="L150" s="263"/>
      <c r="M150" s="254"/>
      <c r="N150" s="13"/>
      <c r="O150" s="38"/>
      <c r="P150" s="208"/>
      <c r="Q150" s="192"/>
      <c r="R150" s="14"/>
      <c r="S150" s="274"/>
      <c r="T150" s="89"/>
      <c r="U150" s="123"/>
      <c r="V150" s="21"/>
      <c r="W150" s="307"/>
      <c r="X150" s="307"/>
      <c r="Y150" s="307"/>
      <c r="Z150" s="307"/>
      <c r="AA150" s="307"/>
      <c r="AB150" s="307"/>
      <c r="AC150" s="374">
        <f t="shared" si="9"/>
        <v>0</v>
      </c>
      <c r="AD150" s="193"/>
      <c r="AE150" s="58">
        <f>SUM(AE137,AE137,AE139,AE139,AE141,AE141,AE141,AE143,AE143,AE143,AE143,AE144,AE144,AE144,AE146,AE146,AE146,AE146,AE147)</f>
        <v>26.208000000000009</v>
      </c>
      <c r="AF150" s="58">
        <f t="shared" si="10"/>
        <v>0</v>
      </c>
      <c r="AG150" s="416"/>
      <c r="AH150" s="413"/>
      <c r="AI150" s="411"/>
      <c r="AJ150" s="411"/>
      <c r="AK150" s="411"/>
      <c r="AL150" s="415"/>
      <c r="AM150" s="411"/>
      <c r="AN150" s="411"/>
      <c r="AO150" s="411"/>
      <c r="AP150" s="411"/>
      <c r="AQ150" s="243"/>
      <c r="AR150" s="243"/>
      <c r="AS150" s="243"/>
      <c r="AT150" s="10"/>
      <c r="AU150" s="10"/>
      <c r="AV150" s="10"/>
      <c r="AW150" s="10"/>
      <c r="AX150" s="10"/>
      <c r="AY150" s="10"/>
    </row>
    <row r="151" spans="1:51" ht="99.45" customHeight="1" thickBot="1" x14ac:dyDescent="0.35">
      <c r="A151" s="195"/>
      <c r="B151" s="529"/>
      <c r="C151" s="521">
        <v>11001</v>
      </c>
      <c r="D151" s="477" t="s">
        <v>253</v>
      </c>
      <c r="E151" s="478" t="s">
        <v>40</v>
      </c>
      <c r="F151" s="478" t="s">
        <v>15</v>
      </c>
      <c r="G151" s="478">
        <v>2</v>
      </c>
      <c r="H151" s="522" t="s">
        <v>27</v>
      </c>
      <c r="I151" s="480">
        <v>47</v>
      </c>
      <c r="J151" s="315"/>
      <c r="K151" s="297"/>
      <c r="L151" s="298"/>
      <c r="M151" s="299"/>
      <c r="N151" s="300"/>
      <c r="O151" s="301"/>
      <c r="P151" s="209"/>
      <c r="Q151" s="192"/>
      <c r="R151" s="302"/>
      <c r="S151" s="303"/>
      <c r="T151" s="304"/>
      <c r="U151" s="305"/>
      <c r="V151" s="386"/>
      <c r="W151" s="34"/>
      <c r="X151" s="34"/>
      <c r="Y151" s="34"/>
      <c r="Z151" s="34"/>
      <c r="AA151" s="34"/>
      <c r="AB151" s="34"/>
      <c r="AC151" s="36">
        <f t="shared" si="9"/>
        <v>0</v>
      </c>
      <c r="AD151" s="193"/>
      <c r="AE151" s="58">
        <v>1</v>
      </c>
      <c r="AF151" s="58">
        <f t="shared" si="10"/>
        <v>0</v>
      </c>
      <c r="AG151" s="416"/>
      <c r="AH151" s="413"/>
      <c r="AI151" s="411"/>
      <c r="AJ151" s="411"/>
      <c r="AK151" s="411"/>
      <c r="AL151" s="415"/>
      <c r="AM151" s="411"/>
      <c r="AN151" s="411"/>
      <c r="AO151" s="411"/>
      <c r="AP151" s="411"/>
      <c r="AQ151" s="243"/>
      <c r="AR151" s="243"/>
      <c r="AS151" s="243"/>
      <c r="AT151" s="10"/>
      <c r="AU151" s="10"/>
      <c r="AV151" s="10"/>
      <c r="AW151" s="10"/>
      <c r="AX151" s="10"/>
      <c r="AY151" s="10"/>
    </row>
    <row r="152" spans="1:51" ht="99.45" customHeight="1" thickBot="1" x14ac:dyDescent="0.35">
      <c r="A152" s="195"/>
      <c r="B152" s="538"/>
      <c r="C152" s="527">
        <v>10990</v>
      </c>
      <c r="D152" s="487" t="s">
        <v>252</v>
      </c>
      <c r="E152" s="488" t="s">
        <v>40</v>
      </c>
      <c r="F152" s="488"/>
      <c r="G152" s="488">
        <v>11</v>
      </c>
      <c r="H152" s="539" t="s">
        <v>28</v>
      </c>
      <c r="I152" s="490">
        <v>149</v>
      </c>
      <c r="J152" s="315"/>
      <c r="K152" s="12"/>
      <c r="L152" s="263"/>
      <c r="M152" s="254"/>
      <c r="N152" s="13"/>
      <c r="O152" s="38"/>
      <c r="P152" s="209"/>
      <c r="Q152" s="192"/>
      <c r="R152" s="14"/>
      <c r="S152" s="274"/>
      <c r="T152" s="89"/>
      <c r="U152" s="123"/>
      <c r="V152" s="21"/>
      <c r="W152" s="34"/>
      <c r="X152" s="34"/>
      <c r="Y152" s="34"/>
      <c r="Z152" s="34"/>
      <c r="AA152" s="34"/>
      <c r="AB152" s="34"/>
      <c r="AC152" s="114">
        <f t="shared" si="9"/>
        <v>0</v>
      </c>
      <c r="AD152" s="193"/>
      <c r="AE152" s="58">
        <v>3</v>
      </c>
      <c r="AF152" s="58">
        <f t="shared" si="10"/>
        <v>0</v>
      </c>
      <c r="AG152" s="416"/>
      <c r="AH152" s="413"/>
      <c r="AI152" s="411"/>
      <c r="AJ152" s="411"/>
      <c r="AK152" s="411"/>
      <c r="AL152" s="415"/>
      <c r="AM152" s="411"/>
      <c r="AN152" s="411"/>
      <c r="AO152" s="411"/>
      <c r="AP152" s="411"/>
      <c r="AQ152" s="243"/>
      <c r="AR152" s="243"/>
      <c r="AS152" s="243"/>
      <c r="AT152" s="10"/>
      <c r="AU152" s="10"/>
      <c r="AV152" s="10"/>
      <c r="AW152" s="10"/>
      <c r="AX152" s="10"/>
      <c r="AY152" s="10"/>
    </row>
    <row r="153" spans="1:51" ht="55.2" customHeight="1" thickBot="1" x14ac:dyDescent="0.35">
      <c r="A153" s="195"/>
      <c r="B153" s="529"/>
      <c r="C153" s="521">
        <v>200190</v>
      </c>
      <c r="D153" s="477" t="s">
        <v>55</v>
      </c>
      <c r="E153" s="478" t="s">
        <v>25</v>
      </c>
      <c r="F153" s="478" t="s">
        <v>54</v>
      </c>
      <c r="G153" s="478">
        <v>4</v>
      </c>
      <c r="H153" s="522" t="s">
        <v>28</v>
      </c>
      <c r="I153" s="480">
        <v>140</v>
      </c>
      <c r="J153" s="315"/>
      <c r="K153" s="12"/>
      <c r="L153" s="263"/>
      <c r="M153" s="254"/>
      <c r="N153" s="13"/>
      <c r="O153" s="38"/>
      <c r="P153" s="209"/>
      <c r="Q153" s="192"/>
      <c r="R153" s="14"/>
      <c r="S153" s="274"/>
      <c r="T153" s="89"/>
      <c r="U153" s="123"/>
      <c r="V153" s="21"/>
      <c r="W153" s="83"/>
      <c r="X153" s="84"/>
      <c r="Y153" s="84"/>
      <c r="Z153" s="84"/>
      <c r="AA153" s="84"/>
      <c r="AB153" s="85"/>
      <c r="AC153" s="36">
        <f t="shared" si="9"/>
        <v>0</v>
      </c>
      <c r="AD153" s="193"/>
      <c r="AE153" s="58">
        <v>4.4000000000000004</v>
      </c>
      <c r="AF153" s="58">
        <f t="shared" si="10"/>
        <v>0</v>
      </c>
      <c r="AG153" s="416"/>
      <c r="AH153" s="413"/>
      <c r="AI153" s="411"/>
      <c r="AJ153" s="411"/>
      <c r="AK153" s="411"/>
      <c r="AL153" s="411"/>
      <c r="AM153" s="411"/>
      <c r="AN153" s="411"/>
      <c r="AO153" s="411"/>
      <c r="AP153" s="411"/>
      <c r="AQ153" s="243"/>
      <c r="AR153" s="243"/>
      <c r="AS153" s="243"/>
      <c r="AT153" s="10"/>
      <c r="AU153" s="10"/>
      <c r="AV153" s="10"/>
      <c r="AW153" s="10"/>
      <c r="AX153" s="10"/>
      <c r="AY153" s="10"/>
    </row>
    <row r="154" spans="1:51" ht="55.2" customHeight="1" thickBot="1" x14ac:dyDescent="0.35">
      <c r="A154" s="195"/>
      <c r="B154" s="538"/>
      <c r="C154" s="527">
        <v>200191</v>
      </c>
      <c r="D154" s="487" t="s">
        <v>52</v>
      </c>
      <c r="E154" s="488" t="s">
        <v>25</v>
      </c>
      <c r="F154" s="488" t="s">
        <v>54</v>
      </c>
      <c r="G154" s="488" t="s">
        <v>53</v>
      </c>
      <c r="H154" s="539" t="s">
        <v>47</v>
      </c>
      <c r="I154" s="490">
        <v>101</v>
      </c>
      <c r="J154" s="315"/>
      <c r="K154" s="12"/>
      <c r="L154" s="263"/>
      <c r="M154" s="254"/>
      <c r="N154" s="13"/>
      <c r="O154" s="38"/>
      <c r="P154" s="209"/>
      <c r="Q154" s="192"/>
      <c r="R154" s="14"/>
      <c r="S154" s="274"/>
      <c r="T154" s="89"/>
      <c r="U154" s="123"/>
      <c r="V154" s="21"/>
      <c r="W154" s="34"/>
      <c r="X154" s="34"/>
      <c r="Y154" s="34"/>
      <c r="Z154" s="34"/>
      <c r="AA154" s="34"/>
      <c r="AB154" s="35"/>
      <c r="AC154" s="36">
        <f t="shared" si="9"/>
        <v>0</v>
      </c>
      <c r="AD154" s="193"/>
      <c r="AE154" s="58">
        <v>2.9</v>
      </c>
      <c r="AF154" s="58">
        <f t="shared" si="10"/>
        <v>0</v>
      </c>
      <c r="AG154" s="416"/>
      <c r="AH154" s="413"/>
      <c r="AI154" s="411"/>
      <c r="AJ154" s="411"/>
      <c r="AK154" s="411"/>
      <c r="AL154" s="411"/>
      <c r="AM154" s="411"/>
      <c r="AN154" s="411"/>
      <c r="AO154" s="411"/>
      <c r="AP154" s="411"/>
      <c r="AQ154" s="243"/>
      <c r="AR154" s="243"/>
      <c r="AS154" s="243"/>
      <c r="AT154" s="10"/>
      <c r="AU154" s="10"/>
      <c r="AV154" s="10"/>
      <c r="AW154" s="10"/>
      <c r="AX154" s="10"/>
      <c r="AY154" s="10"/>
    </row>
    <row r="155" spans="1:51" ht="100.05" customHeight="1" thickBot="1" x14ac:dyDescent="0.35">
      <c r="A155" s="195"/>
      <c r="B155" s="25"/>
      <c r="C155" s="26"/>
      <c r="D155" s="95"/>
      <c r="E155" s="647"/>
      <c r="F155" s="647"/>
      <c r="G155" s="26"/>
      <c r="H155" s="26"/>
      <c r="I155" s="33" t="s">
        <v>31</v>
      </c>
      <c r="J155" s="60">
        <f t="shared" ref="J155:V155" si="12">SUM(J9:J154)</f>
        <v>0</v>
      </c>
      <c r="K155" s="61">
        <f t="shared" si="12"/>
        <v>0</v>
      </c>
      <c r="L155" s="261">
        <f t="shared" si="12"/>
        <v>0</v>
      </c>
      <c r="M155" s="252">
        <f t="shared" si="12"/>
        <v>0</v>
      </c>
      <c r="N155" s="62">
        <f t="shared" si="12"/>
        <v>0</v>
      </c>
      <c r="O155" s="63">
        <f t="shared" si="12"/>
        <v>0</v>
      </c>
      <c r="P155" s="205">
        <f t="shared" si="12"/>
        <v>0</v>
      </c>
      <c r="Q155" s="183">
        <f t="shared" si="12"/>
        <v>0</v>
      </c>
      <c r="R155" s="64">
        <f t="shared" si="12"/>
        <v>0</v>
      </c>
      <c r="S155" s="275">
        <f t="shared" si="12"/>
        <v>0</v>
      </c>
      <c r="T155" s="91">
        <f t="shared" si="12"/>
        <v>0</v>
      </c>
      <c r="U155" s="125">
        <f t="shared" si="12"/>
        <v>0</v>
      </c>
      <c r="V155" s="66">
        <f t="shared" si="12"/>
        <v>0</v>
      </c>
      <c r="W155" s="641">
        <f>SUM(J155:V155)</f>
        <v>0</v>
      </c>
      <c r="X155" s="642"/>
      <c r="Y155" s="642"/>
      <c r="Z155" s="642"/>
      <c r="AA155" s="642"/>
      <c r="AB155" s="643"/>
      <c r="AC155" s="44">
        <f>IF(J155&gt;0,1,0)+IF(K155&gt;0,1,0)+IF(L155&gt;0,1,0)++IF(M155&gt;0,1,0)+IF(N155&gt;0,1,0)+IF(O155&gt;0,1,0)+IF(R155&gt;0,1,0)+IF(T155&gt;0,1,0)+IF(V155&gt;0,1,0)+IF(Q155&gt;0,1,0)+IF(U155&gt;0,1,0)+IF(P155&gt;0,1,0)</f>
        <v>0</v>
      </c>
      <c r="AD155" s="53"/>
      <c r="AE155" s="57"/>
      <c r="AF155" s="58"/>
      <c r="AG155" s="413"/>
      <c r="AH155" s="413"/>
      <c r="AI155" s="411"/>
      <c r="AJ155" s="411"/>
      <c r="AK155" s="411"/>
      <c r="AL155" s="411"/>
      <c r="AM155" s="411"/>
      <c r="AN155" s="411"/>
      <c r="AO155" s="411"/>
      <c r="AP155" s="411"/>
      <c r="AQ155" s="243"/>
      <c r="AR155" s="243"/>
      <c r="AS155" s="243"/>
      <c r="AT155" s="10"/>
      <c r="AU155" s="10"/>
      <c r="AV155" s="10"/>
      <c r="AW155" s="10"/>
      <c r="AX155" s="10"/>
      <c r="AY155" s="10"/>
    </row>
    <row r="156" spans="1:51" ht="100.05" customHeight="1" thickBot="1" x14ac:dyDescent="0.35">
      <c r="A156" s="195"/>
      <c r="B156" s="25"/>
      <c r="C156" s="26"/>
      <c r="D156" s="95"/>
      <c r="E156" s="26"/>
      <c r="F156" s="26"/>
      <c r="G156" s="26"/>
      <c r="H156" s="26"/>
      <c r="I156" s="98" t="s">
        <v>30</v>
      </c>
      <c r="J156" s="97">
        <f t="shared" ref="J156:V156" si="13">SUMPRODUCT(J9:J154,$G9:$G154)</f>
        <v>0</v>
      </c>
      <c r="K156" s="78">
        <f t="shared" si="13"/>
        <v>0</v>
      </c>
      <c r="L156" s="264">
        <f t="shared" si="13"/>
        <v>0</v>
      </c>
      <c r="M156" s="255">
        <f t="shared" si="13"/>
        <v>0</v>
      </c>
      <c r="N156" s="79">
        <f t="shared" si="13"/>
        <v>0</v>
      </c>
      <c r="O156" s="80">
        <f t="shared" si="13"/>
        <v>0</v>
      </c>
      <c r="P156" s="210">
        <f t="shared" si="13"/>
        <v>0</v>
      </c>
      <c r="Q156" s="198">
        <f t="shared" si="13"/>
        <v>0</v>
      </c>
      <c r="R156" s="81">
        <f t="shared" si="13"/>
        <v>0</v>
      </c>
      <c r="S156" s="276">
        <f t="shared" si="13"/>
        <v>0</v>
      </c>
      <c r="T156" s="92">
        <f t="shared" si="13"/>
        <v>0</v>
      </c>
      <c r="U156" s="128">
        <f t="shared" si="13"/>
        <v>0</v>
      </c>
      <c r="V156" s="82">
        <f t="shared" si="13"/>
        <v>0</v>
      </c>
      <c r="W156" s="648">
        <f>SUM(J156:V156)</f>
        <v>0</v>
      </c>
      <c r="X156" s="648"/>
      <c r="Y156" s="648"/>
      <c r="Z156" s="648"/>
      <c r="AA156" s="648"/>
      <c r="AB156" s="648"/>
      <c r="AC156" s="32"/>
      <c r="AD156" s="53"/>
      <c r="AE156" s="57"/>
      <c r="AF156" s="58"/>
      <c r="AG156" s="413"/>
      <c r="AH156" s="413"/>
      <c r="AI156" s="411"/>
      <c r="AJ156" s="411"/>
      <c r="AK156" s="411"/>
      <c r="AL156" s="411"/>
      <c r="AM156" s="411"/>
      <c r="AN156" s="411"/>
      <c r="AO156" s="411"/>
      <c r="AP156" s="411"/>
      <c r="AQ156" s="243"/>
      <c r="AR156" s="243"/>
      <c r="AS156" s="243"/>
      <c r="AT156" s="10"/>
      <c r="AU156" s="10"/>
      <c r="AV156" s="10"/>
      <c r="AW156" s="10"/>
      <c r="AX156" s="10"/>
      <c r="AY156" s="10"/>
    </row>
    <row r="157" spans="1:51" ht="100.05" customHeight="1" thickBot="1" x14ac:dyDescent="0.35">
      <c r="A157" s="195"/>
      <c r="B157" s="25"/>
      <c r="C157" s="26"/>
      <c r="D157" s="95"/>
      <c r="E157" s="26"/>
      <c r="F157" s="26"/>
      <c r="G157" s="26"/>
      <c r="H157" s="26"/>
      <c r="I157" s="26"/>
      <c r="J157" s="3"/>
      <c r="K157" s="3"/>
      <c r="L157" s="3"/>
      <c r="M157" s="3"/>
      <c r="N157" s="3"/>
      <c r="O157" s="3"/>
      <c r="P157" s="193"/>
      <c r="Q157" s="3"/>
      <c r="R157" s="3"/>
      <c r="S157" s="3"/>
      <c r="T157" s="3"/>
      <c r="U157" s="3"/>
      <c r="V157" s="644" t="s">
        <v>33</v>
      </c>
      <c r="W157" s="645"/>
      <c r="X157" s="645"/>
      <c r="Y157" s="645"/>
      <c r="Z157" s="645"/>
      <c r="AA157" s="645"/>
      <c r="AB157" s="646"/>
      <c r="AC157" s="24">
        <f>SUM(AC9:AC154)</f>
        <v>0</v>
      </c>
      <c r="AD157" s="193"/>
      <c r="AE157" s="58"/>
      <c r="AF157" s="58"/>
      <c r="AG157" s="413"/>
      <c r="AH157" s="413"/>
      <c r="AI157" s="411"/>
      <c r="AJ157" s="411"/>
      <c r="AK157" s="411"/>
      <c r="AL157" s="411"/>
      <c r="AM157" s="411"/>
      <c r="AN157" s="411"/>
      <c r="AO157" s="411"/>
      <c r="AP157" s="411"/>
      <c r="AQ157" s="243"/>
      <c r="AR157" s="243"/>
      <c r="AS157" s="243"/>
      <c r="AT157" s="10"/>
      <c r="AU157" s="10"/>
      <c r="AV157" s="10"/>
      <c r="AW157" s="10"/>
      <c r="AX157" s="10"/>
      <c r="AY157" s="10"/>
    </row>
    <row r="158" spans="1:51" ht="45" customHeight="1" thickBot="1" x14ac:dyDescent="0.35">
      <c r="A158" s="195"/>
      <c r="B158" s="25"/>
      <c r="C158" s="26"/>
      <c r="D158" s="95"/>
      <c r="E158" s="26"/>
      <c r="F158" s="26"/>
      <c r="G158" s="26"/>
      <c r="H158" s="26"/>
      <c r="I158" s="26"/>
      <c r="J158" s="3"/>
      <c r="K158" s="3"/>
      <c r="L158" s="3"/>
      <c r="M158" s="3"/>
      <c r="N158" s="3"/>
      <c r="O158" s="3"/>
      <c r="P158" s="193"/>
      <c r="Q158" s="3"/>
      <c r="R158" s="3"/>
      <c r="S158" s="3"/>
      <c r="T158" s="3"/>
      <c r="U158" s="3"/>
      <c r="V158" s="637" t="s">
        <v>34</v>
      </c>
      <c r="W158" s="638"/>
      <c r="X158" s="638"/>
      <c r="Y158" s="638"/>
      <c r="Z158" s="638"/>
      <c r="AA158" s="638"/>
      <c r="AB158" s="638"/>
      <c r="AC158" s="19">
        <f>SUM(AF9:AF154)</f>
        <v>0</v>
      </c>
      <c r="AD158" s="193"/>
      <c r="AE158" s="58"/>
      <c r="AF158" s="58"/>
      <c r="AG158" s="413"/>
      <c r="AH158" s="413"/>
      <c r="AI158" s="411"/>
      <c r="AJ158" s="411"/>
      <c r="AK158" s="411"/>
      <c r="AL158" s="411"/>
      <c r="AM158" s="411"/>
      <c r="AN158" s="411"/>
      <c r="AO158" s="411"/>
      <c r="AP158" s="411"/>
      <c r="AQ158" s="243"/>
      <c r="AR158" s="243"/>
      <c r="AS158" s="243"/>
      <c r="AT158" s="10"/>
      <c r="AU158" s="10"/>
      <c r="AV158" s="10"/>
      <c r="AW158" s="10"/>
      <c r="AX158" s="10"/>
      <c r="AY158" s="10"/>
    </row>
    <row r="159" spans="1:51" ht="100.05" customHeight="1" x14ac:dyDescent="0.3">
      <c r="A159" s="195"/>
      <c r="B159" s="25"/>
      <c r="C159" s="26"/>
      <c r="D159" s="95"/>
      <c r="E159" s="26"/>
      <c r="F159" s="26"/>
      <c r="G159" s="26"/>
      <c r="H159" s="26"/>
      <c r="I159" s="26"/>
      <c r="J159" s="3"/>
      <c r="K159" s="3"/>
      <c r="L159" s="3"/>
      <c r="M159" s="3"/>
      <c r="N159" s="3"/>
      <c r="O159" s="3"/>
      <c r="P159" s="19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193"/>
      <c r="AE159" s="58"/>
      <c r="AF159" s="58"/>
      <c r="AG159" s="413"/>
      <c r="AH159" s="413"/>
      <c r="AI159" s="411"/>
      <c r="AJ159" s="411"/>
      <c r="AK159" s="411"/>
      <c r="AL159" s="411"/>
      <c r="AM159" s="411"/>
      <c r="AN159" s="411"/>
      <c r="AO159" s="411"/>
      <c r="AP159" s="411"/>
      <c r="AQ159" s="243"/>
      <c r="AR159" s="243"/>
      <c r="AS159" s="243"/>
      <c r="AT159" s="10"/>
      <c r="AU159" s="10"/>
      <c r="AV159" s="10"/>
      <c r="AW159" s="10"/>
      <c r="AX159" s="10"/>
    </row>
    <row r="160" spans="1:51" s="10" customFormat="1" x14ac:dyDescent="0.3">
      <c r="A160" s="195"/>
      <c r="B160" s="25"/>
      <c r="C160" s="25"/>
      <c r="D160" s="94"/>
      <c r="E160" s="25"/>
      <c r="F160" s="25"/>
      <c r="G160" s="25"/>
      <c r="H160" s="25"/>
      <c r="I160" s="25"/>
      <c r="J160" s="2"/>
      <c r="K160" s="2"/>
      <c r="L160" s="2"/>
      <c r="M160" s="2"/>
      <c r="N160" s="2"/>
      <c r="O160" s="2"/>
      <c r="P160" s="53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53"/>
      <c r="AE160" s="57"/>
      <c r="AF160" s="57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243"/>
      <c r="AR160" s="243"/>
      <c r="AS160" s="243"/>
    </row>
    <row r="161" spans="1:45" s="10" customFormat="1" x14ac:dyDescent="0.3">
      <c r="A161" s="195"/>
      <c r="B161" s="25"/>
      <c r="C161" s="25"/>
      <c r="D161" s="94"/>
      <c r="E161" s="25"/>
      <c r="F161" s="25"/>
      <c r="G161" s="25"/>
      <c r="H161" s="25"/>
      <c r="I161" s="25"/>
      <c r="J161" s="2"/>
      <c r="K161" s="2"/>
      <c r="L161" s="2"/>
      <c r="M161" s="2"/>
      <c r="N161" s="2"/>
      <c r="O161" s="2"/>
      <c r="P161" s="53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53"/>
      <c r="AE161" s="57"/>
      <c r="AF161" s="57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243"/>
      <c r="AR161" s="243"/>
      <c r="AS161" s="243"/>
    </row>
    <row r="162" spans="1:45" s="10" customFormat="1" x14ac:dyDescent="0.3">
      <c r="A162" s="195"/>
      <c r="B162" s="25"/>
      <c r="C162" s="25"/>
      <c r="D162" s="94"/>
      <c r="E162" s="25"/>
      <c r="F162" s="25"/>
      <c r="G162" s="25"/>
      <c r="H162" s="25"/>
      <c r="I162" s="25"/>
      <c r="J162" s="2"/>
      <c r="K162" s="2"/>
      <c r="L162" s="2"/>
      <c r="M162" s="2"/>
      <c r="N162" s="2"/>
      <c r="O162" s="2"/>
      <c r="P162" s="53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53"/>
      <c r="AE162" s="57"/>
      <c r="AF162" s="57"/>
      <c r="AG162" s="411"/>
      <c r="AH162" s="411"/>
      <c r="AI162" s="411"/>
      <c r="AJ162" s="411"/>
      <c r="AK162" s="411"/>
      <c r="AL162" s="411"/>
      <c r="AM162" s="411"/>
      <c r="AN162" s="411"/>
      <c r="AO162" s="411"/>
      <c r="AP162" s="411"/>
      <c r="AQ162" s="243"/>
      <c r="AR162" s="243"/>
      <c r="AS162" s="243"/>
    </row>
    <row r="163" spans="1:45" s="10" customFormat="1" x14ac:dyDescent="0.3">
      <c r="A163" s="195"/>
      <c r="B163" s="25"/>
      <c r="C163" s="25"/>
      <c r="D163" s="94"/>
      <c r="E163" s="25"/>
      <c r="F163" s="25"/>
      <c r="G163" s="25"/>
      <c r="H163" s="25"/>
      <c r="I163" s="25"/>
      <c r="J163" s="2"/>
      <c r="K163" s="2"/>
      <c r="L163" s="2"/>
      <c r="M163" s="2"/>
      <c r="N163" s="2"/>
      <c r="O163" s="2"/>
      <c r="P163" s="53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53"/>
      <c r="AE163" s="57"/>
      <c r="AF163" s="57"/>
      <c r="AG163" s="411"/>
      <c r="AH163" s="411"/>
      <c r="AI163" s="411"/>
      <c r="AJ163" s="411"/>
      <c r="AK163" s="411"/>
      <c r="AL163" s="411"/>
      <c r="AM163" s="411"/>
      <c r="AN163" s="411"/>
      <c r="AO163" s="411"/>
      <c r="AP163" s="411"/>
      <c r="AQ163" s="243"/>
      <c r="AR163" s="243"/>
      <c r="AS163" s="243"/>
    </row>
    <row r="164" spans="1:45" s="10" customFormat="1" x14ac:dyDescent="0.3">
      <c r="A164" s="195"/>
      <c r="B164" s="25"/>
      <c r="C164" s="25"/>
      <c r="D164" s="94"/>
      <c r="E164" s="25"/>
      <c r="F164" s="25"/>
      <c r="G164" s="25"/>
      <c r="H164" s="25"/>
      <c r="I164" s="25"/>
      <c r="J164" s="2"/>
      <c r="K164" s="2"/>
      <c r="L164" s="2"/>
      <c r="M164" s="2"/>
      <c r="N164" s="2"/>
      <c r="O164" s="2"/>
      <c r="P164" s="53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53"/>
      <c r="AE164" s="57"/>
      <c r="AF164" s="57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243"/>
      <c r="AR164" s="243"/>
      <c r="AS164" s="243"/>
    </row>
    <row r="165" spans="1:45" s="10" customFormat="1" x14ac:dyDescent="0.3">
      <c r="A165" s="195"/>
      <c r="B165" s="25"/>
      <c r="C165" s="25"/>
      <c r="D165" s="94"/>
      <c r="E165" s="25"/>
      <c r="F165" s="25"/>
      <c r="G165" s="25"/>
      <c r="H165" s="25"/>
      <c r="I165" s="25"/>
      <c r="J165" s="2"/>
      <c r="K165" s="2"/>
      <c r="L165" s="2"/>
      <c r="M165" s="2"/>
      <c r="N165" s="2"/>
      <c r="O165" s="2"/>
      <c r="P165" s="53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53"/>
      <c r="AE165" s="57"/>
      <c r="AF165" s="57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243"/>
      <c r="AR165" s="243"/>
      <c r="AS165" s="243"/>
    </row>
    <row r="166" spans="1:45" s="10" customFormat="1" x14ac:dyDescent="0.3">
      <c r="A166" s="195"/>
      <c r="B166" s="25"/>
      <c r="C166" s="25"/>
      <c r="D166" s="94"/>
      <c r="E166" s="25"/>
      <c r="F166" s="25"/>
      <c r="G166" s="25"/>
      <c r="H166" s="25"/>
      <c r="I166" s="25"/>
      <c r="J166" s="2"/>
      <c r="K166" s="2"/>
      <c r="L166" s="2"/>
      <c r="M166" s="2"/>
      <c r="N166" s="2"/>
      <c r="O166" s="2"/>
      <c r="P166" s="53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53"/>
      <c r="AE166" s="57"/>
      <c r="AF166" s="57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243"/>
      <c r="AR166" s="243"/>
      <c r="AS166" s="243"/>
    </row>
    <row r="167" spans="1:45" s="10" customFormat="1" x14ac:dyDescent="0.3">
      <c r="A167" s="195"/>
      <c r="B167" s="25"/>
      <c r="C167" s="25"/>
      <c r="D167" s="94"/>
      <c r="E167" s="25"/>
      <c r="F167" s="25"/>
      <c r="G167" s="25"/>
      <c r="H167" s="25"/>
      <c r="I167" s="25"/>
      <c r="J167" s="2"/>
      <c r="K167" s="2"/>
      <c r="L167" s="2"/>
      <c r="M167" s="2"/>
      <c r="N167" s="2"/>
      <c r="O167" s="2"/>
      <c r="P167" s="53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53"/>
      <c r="AE167" s="57"/>
      <c r="AF167" s="57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243"/>
      <c r="AR167" s="243"/>
      <c r="AS167" s="243"/>
    </row>
    <row r="168" spans="1:45" s="10" customFormat="1" x14ac:dyDescent="0.3">
      <c r="A168" s="195"/>
      <c r="B168" s="25"/>
      <c r="C168" s="25"/>
      <c r="D168" s="94"/>
      <c r="E168" s="25"/>
      <c r="F168" s="25"/>
      <c r="G168" s="25"/>
      <c r="H168" s="25"/>
      <c r="I168" s="25"/>
      <c r="J168" s="2"/>
      <c r="K168" s="2"/>
      <c r="L168" s="2"/>
      <c r="M168" s="2"/>
      <c r="N168" s="2"/>
      <c r="O168" s="2"/>
      <c r="P168" s="53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53"/>
      <c r="AE168" s="57"/>
      <c r="AF168" s="57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243"/>
      <c r="AR168" s="243"/>
      <c r="AS168" s="243"/>
    </row>
    <row r="169" spans="1:45" s="10" customFormat="1" x14ac:dyDescent="0.3">
      <c r="A169" s="195"/>
      <c r="B169" s="25"/>
      <c r="C169" s="25"/>
      <c r="D169" s="94"/>
      <c r="E169" s="25"/>
      <c r="F169" s="25"/>
      <c r="G169" s="25"/>
      <c r="H169" s="25"/>
      <c r="I169" s="25"/>
      <c r="J169" s="2"/>
      <c r="K169" s="2"/>
      <c r="L169" s="2"/>
      <c r="M169" s="2"/>
      <c r="N169" s="2"/>
      <c r="O169" s="2"/>
      <c r="P169" s="53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53"/>
      <c r="AE169" s="57"/>
      <c r="AF169" s="57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243"/>
      <c r="AR169" s="243"/>
      <c r="AS169" s="243"/>
    </row>
    <row r="170" spans="1:45" s="10" customFormat="1" x14ac:dyDescent="0.3">
      <c r="A170" s="195"/>
      <c r="B170" s="25"/>
      <c r="C170" s="25"/>
      <c r="D170" s="94"/>
      <c r="E170" s="25"/>
      <c r="F170" s="25"/>
      <c r="G170" s="25"/>
      <c r="H170" s="25"/>
      <c r="I170" s="25"/>
      <c r="J170" s="2"/>
      <c r="K170" s="2"/>
      <c r="L170" s="2"/>
      <c r="M170" s="2"/>
      <c r="N170" s="2"/>
      <c r="O170" s="2"/>
      <c r="P170" s="53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53"/>
      <c r="AE170" s="57"/>
      <c r="AF170" s="57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243"/>
      <c r="AR170" s="243"/>
      <c r="AS170" s="243"/>
    </row>
    <row r="171" spans="1:45" s="10" customFormat="1" x14ac:dyDescent="0.3">
      <c r="A171" s="195"/>
      <c r="B171" s="25"/>
      <c r="C171" s="25"/>
      <c r="D171" s="94"/>
      <c r="E171" s="25"/>
      <c r="F171" s="25"/>
      <c r="G171" s="25"/>
      <c r="H171" s="25"/>
      <c r="I171" s="25"/>
      <c r="J171" s="2"/>
      <c r="K171" s="2"/>
      <c r="L171" s="2"/>
      <c r="M171" s="2"/>
      <c r="N171" s="2"/>
      <c r="O171" s="2"/>
      <c r="P171" s="53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53"/>
      <c r="AE171" s="57"/>
      <c r="AF171" s="57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243"/>
      <c r="AR171" s="243"/>
      <c r="AS171" s="243"/>
    </row>
    <row r="172" spans="1:45" s="10" customFormat="1" x14ac:dyDescent="0.3">
      <c r="A172" s="195"/>
      <c r="B172" s="25"/>
      <c r="C172" s="25"/>
      <c r="D172" s="94"/>
      <c r="E172" s="25"/>
      <c r="F172" s="25"/>
      <c r="G172" s="25"/>
      <c r="H172" s="25"/>
      <c r="I172" s="25"/>
      <c r="J172" s="2"/>
      <c r="K172" s="2"/>
      <c r="L172" s="2"/>
      <c r="M172" s="2"/>
      <c r="N172" s="2"/>
      <c r="O172" s="2"/>
      <c r="P172" s="53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53"/>
      <c r="AE172" s="57"/>
      <c r="AF172" s="57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243"/>
      <c r="AR172" s="243"/>
      <c r="AS172" s="243"/>
    </row>
    <row r="173" spans="1:45" s="10" customFormat="1" x14ac:dyDescent="0.3">
      <c r="A173" s="195"/>
      <c r="B173" s="25"/>
      <c r="C173" s="25"/>
      <c r="D173" s="94"/>
      <c r="E173" s="25"/>
      <c r="F173" s="25"/>
      <c r="G173" s="25"/>
      <c r="H173" s="25"/>
      <c r="I173" s="25"/>
      <c r="J173" s="2"/>
      <c r="K173" s="2"/>
      <c r="L173" s="2"/>
      <c r="M173" s="2"/>
      <c r="N173" s="2"/>
      <c r="O173" s="2"/>
      <c r="P173" s="53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53"/>
      <c r="AE173" s="57"/>
      <c r="AF173" s="57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243"/>
      <c r="AR173" s="243"/>
      <c r="AS173" s="243"/>
    </row>
    <row r="174" spans="1:45" s="10" customFormat="1" x14ac:dyDescent="0.3">
      <c r="A174" s="195"/>
      <c r="B174" s="25"/>
      <c r="C174" s="25"/>
      <c r="D174" s="94"/>
      <c r="E174" s="25"/>
      <c r="F174" s="25"/>
      <c r="G174" s="25"/>
      <c r="H174" s="25"/>
      <c r="I174" s="25"/>
      <c r="J174" s="2"/>
      <c r="K174" s="2"/>
      <c r="L174" s="2"/>
      <c r="M174" s="2"/>
      <c r="N174" s="2"/>
      <c r="O174" s="2"/>
      <c r="P174" s="53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53"/>
      <c r="AE174" s="57"/>
      <c r="AF174" s="57"/>
      <c r="AG174" s="411"/>
      <c r="AH174" s="411"/>
      <c r="AI174" s="411"/>
      <c r="AJ174" s="411"/>
      <c r="AK174" s="411"/>
      <c r="AL174" s="411"/>
      <c r="AM174" s="411"/>
      <c r="AN174" s="411"/>
      <c r="AO174" s="411"/>
      <c r="AP174" s="411"/>
      <c r="AQ174" s="243"/>
      <c r="AR174" s="243"/>
      <c r="AS174" s="243"/>
    </row>
    <row r="175" spans="1:45" s="10" customFormat="1" x14ac:dyDescent="0.3">
      <c r="A175" s="195"/>
      <c r="B175" s="25"/>
      <c r="C175" s="25"/>
      <c r="D175" s="94"/>
      <c r="E175" s="25"/>
      <c r="F175" s="25"/>
      <c r="G175" s="25"/>
      <c r="H175" s="25"/>
      <c r="I175" s="25"/>
      <c r="J175" s="2"/>
      <c r="K175" s="2"/>
      <c r="L175" s="2"/>
      <c r="M175" s="2"/>
      <c r="N175" s="2"/>
      <c r="O175" s="2"/>
      <c r="P175" s="53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53"/>
      <c r="AE175" s="57"/>
      <c r="AF175" s="57"/>
      <c r="AG175" s="411"/>
      <c r="AH175" s="411"/>
      <c r="AI175" s="411"/>
      <c r="AJ175" s="411"/>
      <c r="AK175" s="411"/>
      <c r="AL175" s="411"/>
      <c r="AM175" s="411"/>
      <c r="AN175" s="411"/>
      <c r="AO175" s="411"/>
      <c r="AP175" s="411"/>
      <c r="AQ175" s="243"/>
      <c r="AR175" s="243"/>
      <c r="AS175" s="243"/>
    </row>
    <row r="176" spans="1:45" s="10" customFormat="1" x14ac:dyDescent="0.3">
      <c r="A176" s="195"/>
      <c r="B176" s="25"/>
      <c r="C176" s="25"/>
      <c r="D176" s="94"/>
      <c r="E176" s="25"/>
      <c r="F176" s="25"/>
      <c r="G176" s="25"/>
      <c r="H176" s="25"/>
      <c r="I176" s="25"/>
      <c r="J176" s="2"/>
      <c r="K176" s="2"/>
      <c r="L176" s="2"/>
      <c r="M176" s="2"/>
      <c r="N176" s="2"/>
      <c r="O176" s="2"/>
      <c r="P176" s="53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53"/>
      <c r="AE176" s="57"/>
      <c r="AF176" s="57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243"/>
      <c r="AR176" s="243"/>
      <c r="AS176" s="243"/>
    </row>
    <row r="177" spans="1:45" s="10" customFormat="1" x14ac:dyDescent="0.3">
      <c r="A177" s="195"/>
      <c r="B177" s="25"/>
      <c r="C177" s="25"/>
      <c r="D177" s="94"/>
      <c r="E177" s="25"/>
      <c r="F177" s="25"/>
      <c r="G177" s="25"/>
      <c r="H177" s="25"/>
      <c r="I177" s="25"/>
      <c r="J177" s="2"/>
      <c r="K177" s="2"/>
      <c r="L177" s="2"/>
      <c r="M177" s="2"/>
      <c r="N177" s="2"/>
      <c r="O177" s="2"/>
      <c r="P177" s="53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53"/>
      <c r="AE177" s="57"/>
      <c r="AF177" s="57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243"/>
      <c r="AR177" s="243"/>
      <c r="AS177" s="243"/>
    </row>
    <row r="178" spans="1:45" s="10" customFormat="1" x14ac:dyDescent="0.3">
      <c r="A178" s="195"/>
      <c r="B178" s="25"/>
      <c r="C178" s="25"/>
      <c r="D178" s="94"/>
      <c r="E178" s="25"/>
      <c r="F178" s="25"/>
      <c r="G178" s="25"/>
      <c r="H178" s="25"/>
      <c r="I178" s="25"/>
      <c r="J178" s="2"/>
      <c r="K178" s="2"/>
      <c r="L178" s="2"/>
      <c r="M178" s="2"/>
      <c r="N178" s="2"/>
      <c r="O178" s="2"/>
      <c r="P178" s="53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53"/>
      <c r="AE178" s="57"/>
      <c r="AF178" s="57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243"/>
      <c r="AR178" s="243"/>
      <c r="AS178" s="243"/>
    </row>
    <row r="179" spans="1:45" s="10" customFormat="1" x14ac:dyDescent="0.3">
      <c r="A179" s="195"/>
      <c r="B179" s="25"/>
      <c r="C179" s="25"/>
      <c r="D179" s="94"/>
      <c r="E179" s="25"/>
      <c r="F179" s="25"/>
      <c r="G179" s="25"/>
      <c r="H179" s="25"/>
      <c r="I179" s="25"/>
      <c r="J179" s="2"/>
      <c r="K179" s="2"/>
      <c r="L179" s="2"/>
      <c r="M179" s="2"/>
      <c r="N179" s="2"/>
      <c r="O179" s="2"/>
      <c r="P179" s="53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53"/>
      <c r="AE179" s="57"/>
      <c r="AF179" s="57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243"/>
      <c r="AR179" s="243"/>
      <c r="AS179" s="243"/>
    </row>
    <row r="180" spans="1:45" s="10" customFormat="1" x14ac:dyDescent="0.3">
      <c r="A180" s="195"/>
      <c r="B180" s="25"/>
      <c r="C180" s="25"/>
      <c r="D180" s="94"/>
      <c r="E180" s="25"/>
      <c r="F180" s="25"/>
      <c r="G180" s="25"/>
      <c r="H180" s="25"/>
      <c r="I180" s="25"/>
      <c r="J180" s="2"/>
      <c r="K180" s="2"/>
      <c r="L180" s="2"/>
      <c r="M180" s="2"/>
      <c r="N180" s="2"/>
      <c r="O180" s="2"/>
      <c r="P180" s="53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53"/>
      <c r="AE180" s="57"/>
      <c r="AF180" s="57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243"/>
      <c r="AR180" s="243"/>
      <c r="AS180" s="243"/>
    </row>
    <row r="181" spans="1:45" s="10" customFormat="1" x14ac:dyDescent="0.3">
      <c r="A181" s="195"/>
      <c r="B181" s="25"/>
      <c r="C181" s="25"/>
      <c r="D181" s="94"/>
      <c r="E181" s="25"/>
      <c r="F181" s="25"/>
      <c r="G181" s="25"/>
      <c r="H181" s="25"/>
      <c r="I181" s="25"/>
      <c r="J181" s="2"/>
      <c r="K181" s="2"/>
      <c r="L181" s="2"/>
      <c r="M181" s="2"/>
      <c r="N181" s="2"/>
      <c r="O181" s="2"/>
      <c r="P181" s="53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53"/>
      <c r="AE181" s="57"/>
      <c r="AF181" s="57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243"/>
      <c r="AR181" s="243"/>
      <c r="AS181" s="243"/>
    </row>
    <row r="182" spans="1:45" s="10" customFormat="1" x14ac:dyDescent="0.3">
      <c r="A182" s="195"/>
      <c r="B182" s="25"/>
      <c r="C182" s="25"/>
      <c r="D182" s="94"/>
      <c r="E182" s="25"/>
      <c r="F182" s="25"/>
      <c r="G182" s="25"/>
      <c r="H182" s="25"/>
      <c r="I182" s="25"/>
      <c r="J182" s="2"/>
      <c r="K182" s="2"/>
      <c r="L182" s="2"/>
      <c r="M182" s="2"/>
      <c r="N182" s="2"/>
      <c r="O182" s="2"/>
      <c r="P182" s="53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53"/>
      <c r="AE182" s="57"/>
      <c r="AF182" s="57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243"/>
      <c r="AR182" s="243"/>
      <c r="AS182" s="243"/>
    </row>
    <row r="183" spans="1:45" s="10" customFormat="1" x14ac:dyDescent="0.3">
      <c r="A183" s="195"/>
      <c r="B183" s="25"/>
      <c r="C183" s="25"/>
      <c r="D183" s="94"/>
      <c r="E183" s="25"/>
      <c r="F183" s="25"/>
      <c r="G183" s="25"/>
      <c r="H183" s="25"/>
      <c r="I183" s="25"/>
      <c r="J183" s="2"/>
      <c r="K183" s="2"/>
      <c r="L183" s="2"/>
      <c r="M183" s="2"/>
      <c r="N183" s="2"/>
      <c r="O183" s="2"/>
      <c r="P183" s="53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53"/>
      <c r="AE183" s="57"/>
      <c r="AF183" s="57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243"/>
      <c r="AR183" s="243"/>
      <c r="AS183" s="243"/>
    </row>
    <row r="184" spans="1:45" s="10" customFormat="1" x14ac:dyDescent="0.3">
      <c r="A184" s="195"/>
      <c r="B184" s="25"/>
      <c r="C184" s="25"/>
      <c r="D184" s="94"/>
      <c r="E184" s="25"/>
      <c r="F184" s="25"/>
      <c r="G184" s="25"/>
      <c r="H184" s="25"/>
      <c r="I184" s="25"/>
      <c r="J184" s="2"/>
      <c r="K184" s="2"/>
      <c r="L184" s="2"/>
      <c r="M184" s="2"/>
      <c r="N184" s="2"/>
      <c r="O184" s="2"/>
      <c r="P184" s="53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53"/>
      <c r="AE184" s="57"/>
      <c r="AF184" s="57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243"/>
      <c r="AR184" s="243"/>
      <c r="AS184" s="243"/>
    </row>
    <row r="185" spans="1:45" s="10" customFormat="1" x14ac:dyDescent="0.3">
      <c r="A185" s="195"/>
      <c r="B185" s="25"/>
      <c r="C185" s="25"/>
      <c r="D185" s="94"/>
      <c r="E185" s="25"/>
      <c r="F185" s="25"/>
      <c r="G185" s="25"/>
      <c r="H185" s="25"/>
      <c r="I185" s="25"/>
      <c r="J185" s="2"/>
      <c r="K185" s="2"/>
      <c r="L185" s="2"/>
      <c r="M185" s="2"/>
      <c r="N185" s="2"/>
      <c r="O185" s="2"/>
      <c r="P185" s="53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53"/>
      <c r="AE185" s="57"/>
      <c r="AF185" s="57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243"/>
      <c r="AR185" s="243"/>
      <c r="AS185" s="243"/>
    </row>
    <row r="186" spans="1:45" s="10" customFormat="1" x14ac:dyDescent="0.3">
      <c r="A186" s="195"/>
      <c r="B186" s="25"/>
      <c r="C186" s="25"/>
      <c r="D186" s="94"/>
      <c r="E186" s="25"/>
      <c r="F186" s="25"/>
      <c r="G186" s="25"/>
      <c r="H186" s="25"/>
      <c r="I186" s="25"/>
      <c r="J186" s="2"/>
      <c r="K186" s="2"/>
      <c r="L186" s="2"/>
      <c r="M186" s="2"/>
      <c r="N186" s="2"/>
      <c r="O186" s="2"/>
      <c r="P186" s="53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53"/>
      <c r="AE186" s="57"/>
      <c r="AF186" s="57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243"/>
      <c r="AR186" s="243"/>
      <c r="AS186" s="243"/>
    </row>
    <row r="187" spans="1:45" s="10" customFormat="1" x14ac:dyDescent="0.3">
      <c r="A187" s="195"/>
      <c r="B187" s="25"/>
      <c r="C187" s="25"/>
      <c r="D187" s="94"/>
      <c r="E187" s="25"/>
      <c r="F187" s="25"/>
      <c r="G187" s="25"/>
      <c r="H187" s="25"/>
      <c r="I187" s="25"/>
      <c r="J187" s="2"/>
      <c r="K187" s="2"/>
      <c r="L187" s="2"/>
      <c r="M187" s="2"/>
      <c r="N187" s="2"/>
      <c r="O187" s="2"/>
      <c r="P187" s="53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53"/>
      <c r="AE187" s="57"/>
      <c r="AF187" s="57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243"/>
      <c r="AR187" s="243"/>
      <c r="AS187" s="243"/>
    </row>
    <row r="188" spans="1:45" s="10" customFormat="1" x14ac:dyDescent="0.3">
      <c r="A188" s="195"/>
      <c r="B188" s="25"/>
      <c r="C188" s="25"/>
      <c r="D188" s="94"/>
      <c r="E188" s="25"/>
      <c r="F188" s="25"/>
      <c r="G188" s="25"/>
      <c r="H188" s="25"/>
      <c r="I188" s="25"/>
      <c r="J188" s="2"/>
      <c r="K188" s="2"/>
      <c r="L188" s="2"/>
      <c r="M188" s="2"/>
      <c r="N188" s="2"/>
      <c r="O188" s="2"/>
      <c r="P188" s="53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53"/>
      <c r="AE188" s="57"/>
      <c r="AF188" s="57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243"/>
      <c r="AR188" s="243"/>
      <c r="AS188" s="243"/>
    </row>
    <row r="189" spans="1:45" s="10" customFormat="1" x14ac:dyDescent="0.3">
      <c r="A189" s="195"/>
      <c r="B189" s="25"/>
      <c r="C189" s="25"/>
      <c r="D189" s="94"/>
      <c r="E189" s="25"/>
      <c r="F189" s="25"/>
      <c r="G189" s="25"/>
      <c r="H189" s="25"/>
      <c r="I189" s="25"/>
      <c r="J189" s="2"/>
      <c r="K189" s="2"/>
      <c r="L189" s="2"/>
      <c r="M189" s="2"/>
      <c r="N189" s="2"/>
      <c r="O189" s="2"/>
      <c r="P189" s="53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53"/>
      <c r="AE189" s="57"/>
      <c r="AF189" s="57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243"/>
      <c r="AR189" s="243"/>
      <c r="AS189" s="243"/>
    </row>
    <row r="190" spans="1:45" s="10" customFormat="1" x14ac:dyDescent="0.3">
      <c r="A190" s="195"/>
      <c r="B190" s="25"/>
      <c r="C190" s="25"/>
      <c r="D190" s="94"/>
      <c r="E190" s="25"/>
      <c r="F190" s="25"/>
      <c r="G190" s="25"/>
      <c r="H190" s="25"/>
      <c r="I190" s="25"/>
      <c r="J190" s="2"/>
      <c r="K190" s="2"/>
      <c r="L190" s="2"/>
      <c r="M190" s="2"/>
      <c r="N190" s="2"/>
      <c r="O190" s="2"/>
      <c r="P190" s="53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53"/>
      <c r="AE190" s="57"/>
      <c r="AF190" s="57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243"/>
      <c r="AR190" s="243"/>
      <c r="AS190" s="243"/>
    </row>
    <row r="191" spans="1:45" s="10" customFormat="1" x14ac:dyDescent="0.3">
      <c r="A191" s="195"/>
      <c r="B191" s="25"/>
      <c r="C191" s="25"/>
      <c r="D191" s="94"/>
      <c r="E191" s="25"/>
      <c r="F191" s="25"/>
      <c r="G191" s="25"/>
      <c r="H191" s="25"/>
      <c r="I191" s="25"/>
      <c r="J191" s="2"/>
      <c r="K191" s="2"/>
      <c r="L191" s="2"/>
      <c r="M191" s="2"/>
      <c r="N191" s="2"/>
      <c r="O191" s="2"/>
      <c r="P191" s="53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53"/>
      <c r="AE191" s="57"/>
      <c r="AF191" s="57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243"/>
      <c r="AR191" s="243"/>
      <c r="AS191" s="243"/>
    </row>
    <row r="192" spans="1:45" s="10" customFormat="1" x14ac:dyDescent="0.3">
      <c r="A192" s="195"/>
      <c r="B192" s="25"/>
      <c r="C192" s="25"/>
      <c r="D192" s="94"/>
      <c r="E192" s="25"/>
      <c r="F192" s="25"/>
      <c r="G192" s="25"/>
      <c r="H192" s="25"/>
      <c r="I192" s="25"/>
      <c r="J192" s="2"/>
      <c r="K192" s="2"/>
      <c r="L192" s="2"/>
      <c r="M192" s="2"/>
      <c r="N192" s="2"/>
      <c r="O192" s="2"/>
      <c r="P192" s="53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53"/>
      <c r="AE192" s="57"/>
      <c r="AF192" s="57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243"/>
      <c r="AR192" s="243"/>
      <c r="AS192" s="243"/>
    </row>
    <row r="193" spans="1:45" s="10" customFormat="1" x14ac:dyDescent="0.3">
      <c r="A193" s="195"/>
      <c r="B193" s="25"/>
      <c r="C193" s="25"/>
      <c r="D193" s="94"/>
      <c r="E193" s="25"/>
      <c r="F193" s="25"/>
      <c r="G193" s="25"/>
      <c r="H193" s="25"/>
      <c r="I193" s="25"/>
      <c r="J193" s="2"/>
      <c r="K193" s="2"/>
      <c r="L193" s="2"/>
      <c r="M193" s="2"/>
      <c r="N193" s="2"/>
      <c r="O193" s="2"/>
      <c r="P193" s="53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53"/>
      <c r="AE193" s="57"/>
      <c r="AF193" s="57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243"/>
      <c r="AR193" s="243"/>
      <c r="AS193" s="243"/>
    </row>
    <row r="194" spans="1:45" s="10" customFormat="1" x14ac:dyDescent="0.3">
      <c r="A194" s="195"/>
      <c r="B194" s="25"/>
      <c r="C194" s="25"/>
      <c r="D194" s="94"/>
      <c r="E194" s="25"/>
      <c r="F194" s="25"/>
      <c r="G194" s="25"/>
      <c r="H194" s="25"/>
      <c r="I194" s="25"/>
      <c r="J194" s="2"/>
      <c r="K194" s="2"/>
      <c r="L194" s="2"/>
      <c r="M194" s="2"/>
      <c r="N194" s="2"/>
      <c r="O194" s="2"/>
      <c r="P194" s="53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53"/>
      <c r="AE194" s="57"/>
      <c r="AF194" s="57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243"/>
      <c r="AR194" s="243"/>
      <c r="AS194" s="243"/>
    </row>
    <row r="195" spans="1:45" s="10" customFormat="1" x14ac:dyDescent="0.3">
      <c r="A195" s="195"/>
      <c r="B195" s="25"/>
      <c r="C195" s="25"/>
      <c r="D195" s="94"/>
      <c r="E195" s="25"/>
      <c r="F195" s="25"/>
      <c r="G195" s="25"/>
      <c r="H195" s="25"/>
      <c r="I195" s="25"/>
      <c r="J195" s="2"/>
      <c r="K195" s="2"/>
      <c r="L195" s="2"/>
      <c r="M195" s="2"/>
      <c r="N195" s="2"/>
      <c r="O195" s="2"/>
      <c r="P195" s="53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53"/>
      <c r="AE195" s="57"/>
      <c r="AF195" s="57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243"/>
      <c r="AR195" s="243"/>
      <c r="AS195" s="243"/>
    </row>
    <row r="196" spans="1:45" s="10" customFormat="1" x14ac:dyDescent="0.3">
      <c r="A196" s="195"/>
      <c r="B196" s="25"/>
      <c r="C196" s="25"/>
      <c r="D196" s="94"/>
      <c r="E196" s="25"/>
      <c r="F196" s="25"/>
      <c r="G196" s="25"/>
      <c r="H196" s="25"/>
      <c r="I196" s="25"/>
      <c r="J196" s="2"/>
      <c r="K196" s="2"/>
      <c r="L196" s="2"/>
      <c r="M196" s="2"/>
      <c r="N196" s="2"/>
      <c r="O196" s="2"/>
      <c r="P196" s="53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53"/>
      <c r="AE196" s="57"/>
      <c r="AF196" s="57"/>
      <c r="AG196" s="411"/>
      <c r="AH196" s="411"/>
      <c r="AI196" s="411"/>
      <c r="AJ196" s="411"/>
      <c r="AK196" s="411"/>
      <c r="AL196" s="411"/>
      <c r="AM196" s="411"/>
      <c r="AN196" s="411"/>
      <c r="AO196" s="411"/>
      <c r="AP196" s="411"/>
      <c r="AQ196" s="243"/>
      <c r="AR196" s="243"/>
      <c r="AS196" s="243"/>
    </row>
    <row r="197" spans="1:45" s="10" customFormat="1" x14ac:dyDescent="0.3">
      <c r="A197" s="195"/>
      <c r="B197" s="25"/>
      <c r="C197" s="25"/>
      <c r="D197" s="94"/>
      <c r="E197" s="25"/>
      <c r="F197" s="25"/>
      <c r="G197" s="25"/>
      <c r="H197" s="25"/>
      <c r="I197" s="25"/>
      <c r="J197" s="2"/>
      <c r="K197" s="2"/>
      <c r="L197" s="2"/>
      <c r="M197" s="2"/>
      <c r="N197" s="2"/>
      <c r="O197" s="2"/>
      <c r="P197" s="53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53"/>
      <c r="AE197" s="57"/>
      <c r="AF197" s="57"/>
      <c r="AG197" s="411"/>
      <c r="AH197" s="411"/>
      <c r="AI197" s="411"/>
      <c r="AJ197" s="411"/>
      <c r="AK197" s="411"/>
      <c r="AL197" s="411"/>
      <c r="AM197" s="411"/>
      <c r="AN197" s="411"/>
      <c r="AO197" s="411"/>
      <c r="AP197" s="411"/>
      <c r="AQ197" s="243"/>
      <c r="AR197" s="243"/>
      <c r="AS197" s="243"/>
    </row>
    <row r="198" spans="1:45" s="10" customFormat="1" x14ac:dyDescent="0.3">
      <c r="A198" s="195"/>
      <c r="B198" s="25"/>
      <c r="C198" s="25"/>
      <c r="D198" s="94"/>
      <c r="E198" s="25"/>
      <c r="F198" s="25"/>
      <c r="G198" s="25"/>
      <c r="H198" s="25"/>
      <c r="I198" s="25"/>
      <c r="J198" s="2"/>
      <c r="K198" s="2"/>
      <c r="L198" s="2"/>
      <c r="M198" s="2"/>
      <c r="N198" s="2"/>
      <c r="O198" s="2"/>
      <c r="P198" s="53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53"/>
      <c r="AE198" s="57"/>
      <c r="AF198" s="57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243"/>
      <c r="AR198" s="243"/>
      <c r="AS198" s="243"/>
    </row>
    <row r="199" spans="1:45" s="10" customFormat="1" x14ac:dyDescent="0.3">
      <c r="A199" s="195"/>
      <c r="B199" s="25"/>
      <c r="C199" s="25"/>
      <c r="D199" s="94"/>
      <c r="E199" s="25"/>
      <c r="F199" s="25"/>
      <c r="G199" s="25"/>
      <c r="H199" s="25"/>
      <c r="I199" s="25"/>
      <c r="J199" s="2"/>
      <c r="K199" s="2"/>
      <c r="L199" s="2"/>
      <c r="M199" s="2"/>
      <c r="N199" s="2"/>
      <c r="O199" s="2"/>
      <c r="P199" s="53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53"/>
      <c r="AE199" s="57"/>
      <c r="AF199" s="57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243"/>
      <c r="AR199" s="243"/>
      <c r="AS199" s="243"/>
    </row>
    <row r="200" spans="1:45" s="10" customFormat="1" x14ac:dyDescent="0.3">
      <c r="A200" s="195"/>
      <c r="B200" s="25"/>
      <c r="C200" s="25"/>
      <c r="D200" s="94"/>
      <c r="E200" s="25"/>
      <c r="F200" s="25"/>
      <c r="G200" s="25"/>
      <c r="H200" s="25"/>
      <c r="I200" s="25"/>
      <c r="J200" s="2"/>
      <c r="K200" s="2"/>
      <c r="L200" s="2"/>
      <c r="M200" s="2"/>
      <c r="N200" s="2"/>
      <c r="O200" s="2"/>
      <c r="P200" s="53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53"/>
      <c r="AE200" s="57"/>
      <c r="AF200" s="57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243"/>
      <c r="AR200" s="243"/>
      <c r="AS200" s="243"/>
    </row>
    <row r="201" spans="1:45" s="10" customFormat="1" x14ac:dyDescent="0.3">
      <c r="A201" s="195"/>
      <c r="B201" s="25"/>
      <c r="C201" s="25"/>
      <c r="D201" s="94"/>
      <c r="E201" s="25"/>
      <c r="F201" s="25"/>
      <c r="G201" s="25"/>
      <c r="H201" s="25"/>
      <c r="I201" s="25"/>
      <c r="J201" s="2"/>
      <c r="K201" s="2"/>
      <c r="L201" s="2"/>
      <c r="M201" s="2"/>
      <c r="N201" s="2"/>
      <c r="O201" s="2"/>
      <c r="P201" s="53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53"/>
      <c r="AE201" s="57"/>
      <c r="AF201" s="57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243"/>
      <c r="AR201" s="243"/>
      <c r="AS201" s="243"/>
    </row>
    <row r="202" spans="1:45" s="10" customFormat="1" x14ac:dyDescent="0.3">
      <c r="A202" s="195"/>
      <c r="B202" s="25"/>
      <c r="C202" s="25"/>
      <c r="D202" s="94"/>
      <c r="E202" s="25"/>
      <c r="F202" s="25"/>
      <c r="G202" s="25"/>
      <c r="H202" s="25"/>
      <c r="I202" s="25"/>
      <c r="J202" s="2"/>
      <c r="K202" s="2"/>
      <c r="L202" s="2"/>
      <c r="M202" s="2"/>
      <c r="N202" s="2"/>
      <c r="O202" s="2"/>
      <c r="P202" s="53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53"/>
      <c r="AE202" s="57"/>
      <c r="AF202" s="57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243"/>
      <c r="AR202" s="243"/>
      <c r="AS202" s="243"/>
    </row>
    <row r="203" spans="1:45" s="10" customFormat="1" x14ac:dyDescent="0.3">
      <c r="A203" s="195"/>
      <c r="B203" s="25"/>
      <c r="C203" s="25"/>
      <c r="D203" s="94"/>
      <c r="E203" s="25"/>
      <c r="F203" s="25"/>
      <c r="G203" s="25"/>
      <c r="H203" s="25"/>
      <c r="I203" s="25"/>
      <c r="J203" s="2"/>
      <c r="K203" s="2"/>
      <c r="L203" s="2"/>
      <c r="M203" s="2"/>
      <c r="N203" s="2"/>
      <c r="O203" s="2"/>
      <c r="P203" s="53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53"/>
      <c r="AE203" s="57"/>
      <c r="AF203" s="57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243"/>
      <c r="AR203" s="243"/>
      <c r="AS203" s="243"/>
    </row>
    <row r="204" spans="1:45" s="10" customFormat="1" x14ac:dyDescent="0.3">
      <c r="A204" s="195"/>
      <c r="B204" s="25"/>
      <c r="C204" s="25"/>
      <c r="D204" s="94"/>
      <c r="E204" s="25"/>
      <c r="F204" s="25"/>
      <c r="G204" s="25"/>
      <c r="H204" s="25"/>
      <c r="I204" s="25"/>
      <c r="J204" s="2"/>
      <c r="K204" s="2"/>
      <c r="L204" s="2"/>
      <c r="M204" s="2"/>
      <c r="N204" s="2"/>
      <c r="O204" s="2"/>
      <c r="P204" s="53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53"/>
      <c r="AE204" s="57"/>
      <c r="AF204" s="57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243"/>
      <c r="AR204" s="243"/>
      <c r="AS204" s="243"/>
    </row>
    <row r="205" spans="1:45" s="10" customFormat="1" x14ac:dyDescent="0.3">
      <c r="A205" s="195"/>
      <c r="B205" s="25"/>
      <c r="C205" s="25"/>
      <c r="D205" s="94"/>
      <c r="E205" s="25"/>
      <c r="F205" s="25"/>
      <c r="G205" s="25"/>
      <c r="H205" s="25"/>
      <c r="I205" s="25"/>
      <c r="J205" s="2"/>
      <c r="K205" s="2"/>
      <c r="L205" s="2"/>
      <c r="M205" s="2"/>
      <c r="N205" s="2"/>
      <c r="O205" s="2"/>
      <c r="P205" s="53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53"/>
      <c r="AE205" s="57"/>
      <c r="AF205" s="57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243"/>
      <c r="AR205" s="243"/>
      <c r="AS205" s="243"/>
    </row>
    <row r="206" spans="1:45" s="10" customFormat="1" x14ac:dyDescent="0.3">
      <c r="A206" s="195"/>
      <c r="B206" s="25"/>
      <c r="C206" s="25"/>
      <c r="D206" s="94"/>
      <c r="E206" s="25"/>
      <c r="F206" s="25"/>
      <c r="G206" s="25"/>
      <c r="H206" s="25"/>
      <c r="I206" s="25"/>
      <c r="J206" s="2"/>
      <c r="K206" s="2"/>
      <c r="L206" s="2"/>
      <c r="M206" s="2"/>
      <c r="N206" s="2"/>
      <c r="O206" s="2"/>
      <c r="P206" s="53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53"/>
      <c r="AE206" s="57"/>
      <c r="AF206" s="57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243"/>
      <c r="AR206" s="243"/>
      <c r="AS206" s="243"/>
    </row>
    <row r="207" spans="1:45" s="10" customFormat="1" x14ac:dyDescent="0.3">
      <c r="A207" s="195"/>
      <c r="B207" s="116"/>
      <c r="C207" s="116"/>
      <c r="D207" s="117"/>
      <c r="E207" s="116"/>
      <c r="F207" s="116"/>
      <c r="G207" s="25"/>
      <c r="H207" s="25"/>
      <c r="I207" s="25"/>
      <c r="J207" s="2"/>
      <c r="K207" s="2"/>
      <c r="L207" s="2"/>
      <c r="M207" s="2"/>
      <c r="N207" s="2"/>
      <c r="O207" s="2"/>
      <c r="P207" s="53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53"/>
      <c r="AE207" s="57"/>
      <c r="AF207" s="57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243"/>
      <c r="AR207" s="243"/>
      <c r="AS207" s="243"/>
    </row>
    <row r="208" spans="1:45" s="10" customFormat="1" x14ac:dyDescent="0.3">
      <c r="A208" s="195"/>
      <c r="B208" s="116"/>
      <c r="C208" s="116"/>
      <c r="D208" s="117"/>
      <c r="E208" s="116"/>
      <c r="F208" s="116"/>
      <c r="G208" s="25"/>
      <c r="H208" s="25"/>
      <c r="I208" s="25"/>
      <c r="J208" s="2"/>
      <c r="K208" s="2"/>
      <c r="L208" s="2"/>
      <c r="M208" s="2"/>
      <c r="N208" s="2"/>
      <c r="O208" s="2"/>
      <c r="P208" s="53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53"/>
      <c r="AE208" s="57"/>
      <c r="AF208" s="57"/>
      <c r="AG208" s="411"/>
      <c r="AH208" s="411"/>
      <c r="AI208" s="411"/>
      <c r="AJ208" s="411"/>
      <c r="AK208" s="411"/>
      <c r="AL208" s="411"/>
      <c r="AM208" s="411"/>
      <c r="AN208" s="411"/>
      <c r="AO208" s="411"/>
      <c r="AP208" s="411"/>
      <c r="AQ208" s="243"/>
      <c r="AR208" s="243"/>
      <c r="AS208" s="243"/>
    </row>
    <row r="209" spans="1:45" s="10" customFormat="1" x14ac:dyDescent="0.3">
      <c r="A209" s="195"/>
      <c r="B209" s="116"/>
      <c r="C209" s="116"/>
      <c r="D209" s="117"/>
      <c r="E209" s="116"/>
      <c r="F209" s="116"/>
      <c r="G209" s="25"/>
      <c r="H209" s="25"/>
      <c r="I209" s="25"/>
      <c r="J209" s="2"/>
      <c r="K209" s="2"/>
      <c r="L209" s="2"/>
      <c r="M209" s="2"/>
      <c r="N209" s="2"/>
      <c r="O209" s="2"/>
      <c r="P209" s="53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53"/>
      <c r="AE209" s="57"/>
      <c r="AF209" s="57"/>
      <c r="AG209" s="411"/>
      <c r="AH209" s="411"/>
      <c r="AI209" s="411"/>
      <c r="AJ209" s="411"/>
      <c r="AK209" s="411"/>
      <c r="AL209" s="411"/>
      <c r="AM209" s="411"/>
      <c r="AN209" s="411"/>
      <c r="AO209" s="411"/>
      <c r="AP209" s="411"/>
      <c r="AQ209" s="243"/>
      <c r="AR209" s="243"/>
      <c r="AS209" s="243"/>
    </row>
    <row r="210" spans="1:45" s="10" customFormat="1" x14ac:dyDescent="0.3">
      <c r="A210" s="195"/>
      <c r="B210" s="116"/>
      <c r="C210" s="116"/>
      <c r="D210" s="117"/>
      <c r="E210" s="116"/>
      <c r="F210" s="116"/>
      <c r="G210" s="25"/>
      <c r="H210" s="25"/>
      <c r="I210" s="25"/>
      <c r="J210" s="2"/>
      <c r="K210" s="2"/>
      <c r="L210" s="2"/>
      <c r="M210" s="2"/>
      <c r="N210" s="2"/>
      <c r="O210" s="2"/>
      <c r="P210" s="53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53"/>
      <c r="AE210" s="57"/>
      <c r="AF210" s="57"/>
      <c r="AG210" s="411"/>
      <c r="AH210" s="411"/>
      <c r="AI210" s="411"/>
      <c r="AJ210" s="411"/>
      <c r="AK210" s="411"/>
      <c r="AL210" s="411"/>
      <c r="AM210" s="411"/>
      <c r="AN210" s="411"/>
      <c r="AO210" s="411"/>
      <c r="AP210" s="411"/>
      <c r="AQ210" s="243"/>
      <c r="AR210" s="243"/>
      <c r="AS210" s="243"/>
    </row>
    <row r="211" spans="1:45" s="10" customFormat="1" x14ac:dyDescent="0.3">
      <c r="A211" s="195"/>
      <c r="B211" s="116"/>
      <c r="C211" s="116"/>
      <c r="D211" s="117"/>
      <c r="E211" s="116"/>
      <c r="F211" s="116"/>
      <c r="G211" s="25"/>
      <c r="H211" s="25"/>
      <c r="I211" s="25"/>
      <c r="J211" s="2"/>
      <c r="K211" s="2"/>
      <c r="L211" s="2"/>
      <c r="M211" s="2"/>
      <c r="N211" s="2"/>
      <c r="O211" s="2"/>
      <c r="P211" s="53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53"/>
      <c r="AE211" s="57"/>
      <c r="AF211" s="57"/>
      <c r="AG211" s="411"/>
      <c r="AH211" s="411"/>
      <c r="AI211" s="411"/>
      <c r="AJ211" s="411"/>
      <c r="AK211" s="411"/>
      <c r="AL211" s="411"/>
      <c r="AM211" s="411"/>
      <c r="AN211" s="411"/>
      <c r="AO211" s="411"/>
      <c r="AP211" s="411"/>
      <c r="AQ211" s="243"/>
      <c r="AR211" s="243"/>
      <c r="AS211" s="243"/>
    </row>
    <row r="212" spans="1:45" s="10" customFormat="1" x14ac:dyDescent="0.3">
      <c r="A212" s="195"/>
      <c r="B212" s="116"/>
      <c r="C212" s="116"/>
      <c r="D212" s="117"/>
      <c r="E212" s="116"/>
      <c r="F212" s="116"/>
      <c r="G212" s="25"/>
      <c r="H212" s="25"/>
      <c r="I212" s="25"/>
      <c r="J212" s="2"/>
      <c r="K212" s="2"/>
      <c r="L212" s="2"/>
      <c r="M212" s="2"/>
      <c r="N212" s="2"/>
      <c r="O212" s="2"/>
      <c r="P212" s="53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53"/>
      <c r="AE212" s="57"/>
      <c r="AF212" s="57"/>
      <c r="AG212" s="411"/>
      <c r="AH212" s="411"/>
      <c r="AI212" s="411"/>
      <c r="AJ212" s="411"/>
      <c r="AK212" s="411"/>
      <c r="AL212" s="411"/>
      <c r="AM212" s="411"/>
      <c r="AN212" s="411"/>
      <c r="AO212" s="411"/>
      <c r="AP212" s="411"/>
      <c r="AQ212" s="243"/>
      <c r="AR212" s="243"/>
      <c r="AS212" s="243"/>
    </row>
    <row r="213" spans="1:45" s="10" customFormat="1" x14ac:dyDescent="0.3">
      <c r="A213" s="195"/>
      <c r="B213" s="116"/>
      <c r="C213" s="116"/>
      <c r="D213" s="117"/>
      <c r="E213" s="116"/>
      <c r="F213" s="116"/>
      <c r="G213" s="25"/>
      <c r="H213" s="25"/>
      <c r="I213" s="25"/>
      <c r="J213" s="2"/>
      <c r="K213" s="2"/>
      <c r="L213" s="2"/>
      <c r="M213" s="2"/>
      <c r="N213" s="2"/>
      <c r="O213" s="2"/>
      <c r="P213" s="53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53"/>
      <c r="AE213" s="57"/>
      <c r="AF213" s="57"/>
      <c r="AG213" s="411"/>
      <c r="AH213" s="411"/>
      <c r="AI213" s="411"/>
      <c r="AJ213" s="411"/>
      <c r="AK213" s="411"/>
      <c r="AL213" s="411"/>
      <c r="AM213" s="411"/>
      <c r="AN213" s="411"/>
      <c r="AO213" s="411"/>
      <c r="AP213" s="411"/>
      <c r="AQ213" s="243"/>
      <c r="AR213" s="243"/>
      <c r="AS213" s="243"/>
    </row>
    <row r="214" spans="1:45" s="10" customFormat="1" x14ac:dyDescent="0.3">
      <c r="A214" s="195"/>
      <c r="B214" s="116"/>
      <c r="C214" s="116"/>
      <c r="D214" s="117"/>
      <c r="E214" s="116"/>
      <c r="F214" s="116"/>
      <c r="G214" s="25"/>
      <c r="H214" s="25"/>
      <c r="I214" s="25"/>
      <c r="J214" s="2"/>
      <c r="K214" s="2"/>
      <c r="L214" s="2"/>
      <c r="M214" s="2"/>
      <c r="N214" s="2"/>
      <c r="O214" s="2"/>
      <c r="P214" s="53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53"/>
      <c r="AE214" s="57"/>
      <c r="AF214" s="57"/>
      <c r="AG214" s="411"/>
      <c r="AH214" s="411"/>
      <c r="AI214" s="411"/>
      <c r="AJ214" s="411"/>
      <c r="AK214" s="411"/>
      <c r="AL214" s="411"/>
      <c r="AM214" s="411"/>
      <c r="AN214" s="411"/>
      <c r="AO214" s="411"/>
      <c r="AP214" s="411"/>
      <c r="AQ214" s="243"/>
      <c r="AR214" s="243"/>
      <c r="AS214" s="243"/>
    </row>
    <row r="215" spans="1:45" s="10" customFormat="1" x14ac:dyDescent="0.3">
      <c r="A215" s="195"/>
      <c r="B215" s="116"/>
      <c r="C215" s="116"/>
      <c r="D215" s="117"/>
      <c r="E215" s="116"/>
      <c r="F215" s="116"/>
      <c r="G215" s="25"/>
      <c r="H215" s="25"/>
      <c r="I215" s="25"/>
      <c r="J215" s="2"/>
      <c r="K215" s="2"/>
      <c r="L215" s="2"/>
      <c r="M215" s="2"/>
      <c r="N215" s="2"/>
      <c r="O215" s="2"/>
      <c r="P215" s="53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53"/>
      <c r="AE215" s="57"/>
      <c r="AF215" s="57"/>
      <c r="AG215" s="411"/>
      <c r="AH215" s="411"/>
      <c r="AI215" s="411"/>
      <c r="AJ215" s="411"/>
      <c r="AK215" s="411"/>
      <c r="AL215" s="411"/>
      <c r="AM215" s="411"/>
      <c r="AN215" s="411"/>
      <c r="AO215" s="411"/>
      <c r="AP215" s="411"/>
      <c r="AQ215" s="243"/>
      <c r="AR215" s="243"/>
      <c r="AS215" s="243"/>
    </row>
    <row r="216" spans="1:45" s="10" customFormat="1" x14ac:dyDescent="0.3">
      <c r="A216" s="195"/>
      <c r="B216" s="116"/>
      <c r="C216" s="116"/>
      <c r="D216" s="117"/>
      <c r="E216" s="116"/>
      <c r="F216" s="116"/>
      <c r="G216" s="25"/>
      <c r="H216" s="25"/>
      <c r="I216" s="25"/>
      <c r="J216" s="2"/>
      <c r="K216" s="2"/>
      <c r="L216" s="2"/>
      <c r="M216" s="2"/>
      <c r="N216" s="2"/>
      <c r="O216" s="2"/>
      <c r="P216" s="53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53"/>
      <c r="AE216" s="57"/>
      <c r="AF216" s="57"/>
      <c r="AG216" s="411"/>
      <c r="AH216" s="411"/>
      <c r="AI216" s="411"/>
      <c r="AJ216" s="411"/>
      <c r="AK216" s="411"/>
      <c r="AL216" s="411"/>
      <c r="AM216" s="411"/>
      <c r="AN216" s="411"/>
      <c r="AO216" s="411"/>
      <c r="AP216" s="411"/>
      <c r="AQ216" s="243"/>
      <c r="AR216" s="243"/>
      <c r="AS216" s="243"/>
    </row>
    <row r="217" spans="1:45" s="10" customFormat="1" x14ac:dyDescent="0.3">
      <c r="A217" s="195"/>
      <c r="B217" s="116"/>
      <c r="C217" s="116"/>
      <c r="D217" s="117"/>
      <c r="E217" s="116"/>
      <c r="F217" s="116"/>
      <c r="G217" s="25"/>
      <c r="H217" s="25"/>
      <c r="I217" s="25"/>
      <c r="J217" s="2"/>
      <c r="K217" s="2"/>
      <c r="L217" s="2"/>
      <c r="M217" s="2"/>
      <c r="N217" s="2"/>
      <c r="O217" s="2"/>
      <c r="P217" s="53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53"/>
      <c r="AE217" s="57"/>
      <c r="AF217" s="57"/>
      <c r="AG217" s="411"/>
      <c r="AH217" s="411"/>
      <c r="AI217" s="411"/>
      <c r="AJ217" s="411"/>
      <c r="AK217" s="411"/>
      <c r="AL217" s="411"/>
      <c r="AM217" s="411"/>
      <c r="AN217" s="411"/>
      <c r="AO217" s="411"/>
      <c r="AP217" s="411"/>
      <c r="AQ217" s="243"/>
      <c r="AR217" s="243"/>
      <c r="AS217" s="243"/>
    </row>
    <row r="218" spans="1:45" s="10" customFormat="1" x14ac:dyDescent="0.3">
      <c r="A218" s="195"/>
      <c r="B218" s="116"/>
      <c r="C218" s="116"/>
      <c r="D218" s="117"/>
      <c r="E218" s="116"/>
      <c r="F218" s="116"/>
      <c r="G218" s="25"/>
      <c r="H218" s="25"/>
      <c r="I218" s="25"/>
      <c r="J218" s="2"/>
      <c r="K218" s="2"/>
      <c r="L218" s="2"/>
      <c r="M218" s="2"/>
      <c r="N218" s="2"/>
      <c r="O218" s="2"/>
      <c r="P218" s="53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53"/>
      <c r="AE218" s="57"/>
      <c r="AF218" s="57"/>
      <c r="AG218" s="411"/>
      <c r="AH218" s="411"/>
      <c r="AI218" s="411"/>
      <c r="AJ218" s="411"/>
      <c r="AK218" s="411"/>
      <c r="AL218" s="411"/>
      <c r="AM218" s="411"/>
      <c r="AN218" s="411"/>
      <c r="AO218" s="411"/>
      <c r="AP218" s="411"/>
      <c r="AQ218" s="243"/>
      <c r="AR218" s="243"/>
      <c r="AS218" s="243"/>
    </row>
    <row r="219" spans="1:45" s="10" customFormat="1" x14ac:dyDescent="0.3">
      <c r="A219" s="195"/>
      <c r="B219" s="116"/>
      <c r="C219" s="116"/>
      <c r="D219" s="117"/>
      <c r="E219" s="116"/>
      <c r="F219" s="116"/>
      <c r="G219" s="25"/>
      <c r="H219" s="25"/>
      <c r="I219" s="25"/>
      <c r="J219" s="2"/>
      <c r="K219" s="2"/>
      <c r="L219" s="2"/>
      <c r="M219" s="2"/>
      <c r="N219" s="2"/>
      <c r="O219" s="2"/>
      <c r="P219" s="53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53"/>
      <c r="AE219" s="57"/>
      <c r="AF219" s="57"/>
      <c r="AG219" s="411"/>
      <c r="AH219" s="411"/>
      <c r="AI219" s="411"/>
      <c r="AJ219" s="411"/>
      <c r="AK219" s="411"/>
      <c r="AL219" s="411"/>
      <c r="AM219" s="411"/>
      <c r="AN219" s="411"/>
      <c r="AO219" s="411"/>
      <c r="AP219" s="411"/>
      <c r="AQ219" s="243"/>
      <c r="AR219" s="243"/>
      <c r="AS219" s="243"/>
    </row>
    <row r="220" spans="1:45" s="10" customFormat="1" x14ac:dyDescent="0.3">
      <c r="A220" s="195"/>
      <c r="B220" s="116"/>
      <c r="C220" s="116"/>
      <c r="D220" s="117"/>
      <c r="E220" s="116"/>
      <c r="F220" s="116"/>
      <c r="G220" s="25"/>
      <c r="H220" s="25"/>
      <c r="I220" s="25"/>
      <c r="J220" s="2"/>
      <c r="K220" s="2"/>
      <c r="L220" s="2"/>
      <c r="M220" s="2"/>
      <c r="N220" s="2"/>
      <c r="O220" s="2"/>
      <c r="P220" s="53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53"/>
      <c r="AE220" s="57"/>
      <c r="AF220" s="57"/>
      <c r="AG220" s="411"/>
      <c r="AH220" s="411"/>
      <c r="AI220" s="411"/>
      <c r="AJ220" s="411"/>
      <c r="AK220" s="411"/>
      <c r="AL220" s="411"/>
      <c r="AM220" s="411"/>
      <c r="AN220" s="411"/>
      <c r="AO220" s="411"/>
      <c r="AP220" s="411"/>
      <c r="AQ220" s="243"/>
      <c r="AR220" s="243"/>
      <c r="AS220" s="243"/>
    </row>
    <row r="221" spans="1:45" s="10" customFormat="1" x14ac:dyDescent="0.3">
      <c r="A221" s="195"/>
      <c r="B221" s="116"/>
      <c r="C221" s="116"/>
      <c r="D221" s="117"/>
      <c r="E221" s="116"/>
      <c r="F221" s="116"/>
      <c r="G221" s="25"/>
      <c r="H221" s="25"/>
      <c r="I221" s="25"/>
      <c r="J221" s="2"/>
      <c r="K221" s="2"/>
      <c r="L221" s="2"/>
      <c r="M221" s="2"/>
      <c r="N221" s="2"/>
      <c r="O221" s="2"/>
      <c r="P221" s="53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53"/>
      <c r="AE221" s="57"/>
      <c r="AF221" s="57"/>
      <c r="AG221" s="411"/>
      <c r="AH221" s="411"/>
      <c r="AI221" s="411"/>
      <c r="AJ221" s="411"/>
      <c r="AK221" s="411"/>
      <c r="AL221" s="411"/>
      <c r="AM221" s="411"/>
      <c r="AN221" s="411"/>
      <c r="AO221" s="411"/>
      <c r="AP221" s="411"/>
      <c r="AQ221" s="243"/>
      <c r="AR221" s="243"/>
      <c r="AS221" s="243"/>
    </row>
    <row r="222" spans="1:45" s="10" customFormat="1" x14ac:dyDescent="0.3">
      <c r="A222" s="195"/>
      <c r="B222" s="116"/>
      <c r="C222" s="116"/>
      <c r="D222" s="117"/>
      <c r="E222" s="116"/>
      <c r="F222" s="116"/>
      <c r="G222" s="25"/>
      <c r="H222" s="25"/>
      <c r="I222" s="25"/>
      <c r="J222" s="2"/>
      <c r="K222" s="2"/>
      <c r="L222" s="2"/>
      <c r="M222" s="2"/>
      <c r="N222" s="2"/>
      <c r="O222" s="2"/>
      <c r="P222" s="53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53"/>
      <c r="AE222" s="57"/>
      <c r="AF222" s="57"/>
      <c r="AG222" s="411"/>
      <c r="AH222" s="411"/>
      <c r="AI222" s="411"/>
      <c r="AJ222" s="411"/>
      <c r="AK222" s="411"/>
      <c r="AL222" s="411"/>
      <c r="AM222" s="411"/>
      <c r="AN222" s="411"/>
      <c r="AO222" s="411"/>
      <c r="AP222" s="411"/>
      <c r="AQ222" s="243"/>
      <c r="AR222" s="243"/>
      <c r="AS222" s="243"/>
    </row>
    <row r="223" spans="1:45" s="10" customFormat="1" x14ac:dyDescent="0.3">
      <c r="A223" s="195"/>
      <c r="B223" s="116"/>
      <c r="C223" s="116"/>
      <c r="D223" s="117"/>
      <c r="E223" s="116"/>
      <c r="F223" s="116"/>
      <c r="G223" s="25"/>
      <c r="H223" s="25"/>
      <c r="I223" s="25"/>
      <c r="J223" s="2"/>
      <c r="K223" s="2"/>
      <c r="L223" s="2"/>
      <c r="M223" s="2"/>
      <c r="N223" s="2"/>
      <c r="O223" s="2"/>
      <c r="P223" s="53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53"/>
      <c r="AE223" s="57"/>
      <c r="AF223" s="57"/>
      <c r="AG223" s="411"/>
      <c r="AH223" s="411"/>
      <c r="AI223" s="411"/>
      <c r="AJ223" s="411"/>
      <c r="AK223" s="411"/>
      <c r="AL223" s="411"/>
      <c r="AM223" s="411"/>
      <c r="AN223" s="411"/>
      <c r="AO223" s="411"/>
      <c r="AP223" s="411"/>
      <c r="AQ223" s="243"/>
      <c r="AR223" s="243"/>
      <c r="AS223" s="243"/>
    </row>
    <row r="224" spans="1:45" s="10" customFormat="1" x14ac:dyDescent="0.3">
      <c r="A224" s="195"/>
      <c r="B224" s="116"/>
      <c r="C224" s="116"/>
      <c r="D224" s="117"/>
      <c r="E224" s="116"/>
      <c r="F224" s="116"/>
      <c r="G224" s="25"/>
      <c r="H224" s="25"/>
      <c r="I224" s="25"/>
      <c r="J224" s="2"/>
      <c r="K224" s="2"/>
      <c r="L224" s="2"/>
      <c r="M224" s="2"/>
      <c r="N224" s="2"/>
      <c r="O224" s="2"/>
      <c r="P224" s="53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53"/>
      <c r="AE224" s="57"/>
      <c r="AF224" s="57"/>
      <c r="AG224" s="411"/>
      <c r="AH224" s="411"/>
      <c r="AI224" s="411"/>
      <c r="AJ224" s="411"/>
      <c r="AK224" s="411"/>
      <c r="AL224" s="411"/>
      <c r="AM224" s="411"/>
      <c r="AN224" s="411"/>
      <c r="AO224" s="411"/>
      <c r="AP224" s="411"/>
      <c r="AQ224" s="243"/>
      <c r="AR224" s="243"/>
      <c r="AS224" s="243"/>
    </row>
    <row r="225" spans="1:45" s="10" customFormat="1" x14ac:dyDescent="0.3">
      <c r="A225" s="195"/>
      <c r="B225" s="25"/>
      <c r="C225" s="25"/>
      <c r="D225" s="94"/>
      <c r="E225" s="25"/>
      <c r="F225" s="25"/>
      <c r="G225" s="25"/>
      <c r="H225" s="25"/>
      <c r="I225" s="25"/>
      <c r="J225" s="2"/>
      <c r="K225" s="2"/>
      <c r="L225" s="2"/>
      <c r="M225" s="2"/>
      <c r="N225" s="2"/>
      <c r="O225" s="2"/>
      <c r="P225" s="53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53"/>
      <c r="AE225" s="57"/>
      <c r="AF225" s="57"/>
      <c r="AG225" s="411"/>
      <c r="AH225" s="411"/>
      <c r="AI225" s="411"/>
      <c r="AJ225" s="411"/>
      <c r="AK225" s="411"/>
      <c r="AL225" s="411"/>
      <c r="AM225" s="411"/>
      <c r="AN225" s="411"/>
      <c r="AO225" s="411"/>
      <c r="AP225" s="411"/>
      <c r="AQ225" s="243"/>
      <c r="AR225" s="243"/>
      <c r="AS225" s="243"/>
    </row>
    <row r="226" spans="1:45" s="10" customFormat="1" x14ac:dyDescent="0.3">
      <c r="A226" s="195"/>
      <c r="B226" s="25"/>
      <c r="C226" s="25"/>
      <c r="D226" s="94"/>
      <c r="E226" s="25"/>
      <c r="F226" s="25"/>
      <c r="G226" s="25"/>
      <c r="H226" s="25"/>
      <c r="I226" s="25"/>
      <c r="J226" s="2"/>
      <c r="K226" s="2"/>
      <c r="L226" s="2"/>
      <c r="M226" s="2"/>
      <c r="N226" s="2"/>
      <c r="O226" s="2"/>
      <c r="P226" s="53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53"/>
      <c r="AE226" s="57"/>
      <c r="AF226" s="57"/>
      <c r="AG226" s="411"/>
      <c r="AH226" s="411"/>
      <c r="AI226" s="411"/>
      <c r="AJ226" s="411"/>
      <c r="AK226" s="411"/>
      <c r="AL226" s="411"/>
      <c r="AM226" s="411"/>
      <c r="AN226" s="411"/>
      <c r="AO226" s="411"/>
      <c r="AP226" s="411"/>
      <c r="AQ226" s="243"/>
      <c r="AR226" s="243"/>
      <c r="AS226" s="243"/>
    </row>
    <row r="227" spans="1:45" s="10" customFormat="1" x14ac:dyDescent="0.3">
      <c r="A227" s="195"/>
      <c r="B227" s="25"/>
      <c r="C227" s="25"/>
      <c r="D227" s="94"/>
      <c r="E227" s="25"/>
      <c r="F227" s="25"/>
      <c r="G227" s="25"/>
      <c r="H227" s="25"/>
      <c r="I227" s="25"/>
      <c r="J227" s="2"/>
      <c r="K227" s="2"/>
      <c r="L227" s="2"/>
      <c r="M227" s="2"/>
      <c r="N227" s="2"/>
      <c r="O227" s="2"/>
      <c r="P227" s="53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53"/>
      <c r="AE227" s="57"/>
      <c r="AF227" s="57"/>
      <c r="AG227" s="411"/>
      <c r="AH227" s="411"/>
      <c r="AI227" s="411"/>
      <c r="AJ227" s="411"/>
      <c r="AK227" s="411"/>
      <c r="AL227" s="411"/>
      <c r="AM227" s="411"/>
      <c r="AN227" s="411"/>
      <c r="AO227" s="411"/>
      <c r="AP227" s="411"/>
      <c r="AQ227" s="243"/>
      <c r="AR227" s="243"/>
      <c r="AS227" s="243"/>
    </row>
    <row r="228" spans="1:45" s="10" customFormat="1" x14ac:dyDescent="0.3">
      <c r="A228" s="195"/>
      <c r="B228" s="25"/>
      <c r="C228" s="25"/>
      <c r="D228" s="94"/>
      <c r="E228" s="25"/>
      <c r="F228" s="25"/>
      <c r="G228" s="25"/>
      <c r="H228" s="25"/>
      <c r="I228" s="25"/>
      <c r="J228" s="2"/>
      <c r="K228" s="2"/>
      <c r="L228" s="2"/>
      <c r="M228" s="2"/>
      <c r="N228" s="2"/>
      <c r="O228" s="2"/>
      <c r="P228" s="53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53"/>
      <c r="AE228" s="57"/>
      <c r="AF228" s="57"/>
      <c r="AG228" s="411"/>
      <c r="AH228" s="411"/>
      <c r="AI228" s="411"/>
      <c r="AJ228" s="411"/>
      <c r="AK228" s="411"/>
      <c r="AL228" s="411"/>
      <c r="AM228" s="411"/>
      <c r="AN228" s="411"/>
      <c r="AO228" s="411"/>
      <c r="AP228" s="411"/>
      <c r="AQ228" s="243"/>
      <c r="AR228" s="243"/>
      <c r="AS228" s="243"/>
    </row>
    <row r="229" spans="1:45" s="10" customFormat="1" x14ac:dyDescent="0.3">
      <c r="A229" s="195"/>
      <c r="B229" s="25"/>
      <c r="C229" s="25"/>
      <c r="D229" s="94"/>
      <c r="E229" s="25"/>
      <c r="F229" s="25"/>
      <c r="G229" s="25"/>
      <c r="H229" s="25"/>
      <c r="I229" s="25"/>
      <c r="J229" s="2"/>
      <c r="K229" s="2"/>
      <c r="L229" s="2"/>
      <c r="M229" s="2"/>
      <c r="N229" s="2"/>
      <c r="O229" s="2"/>
      <c r="P229" s="53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53"/>
      <c r="AE229" s="57"/>
      <c r="AF229" s="57"/>
      <c r="AG229" s="411"/>
      <c r="AH229" s="411"/>
      <c r="AI229" s="411"/>
      <c r="AJ229" s="411"/>
      <c r="AK229" s="411"/>
      <c r="AL229" s="411"/>
      <c r="AM229" s="411"/>
      <c r="AN229" s="411"/>
      <c r="AO229" s="411"/>
      <c r="AP229" s="411"/>
      <c r="AQ229" s="243"/>
      <c r="AR229" s="243"/>
      <c r="AS229" s="243"/>
    </row>
    <row r="230" spans="1:45" s="10" customFormat="1" x14ac:dyDescent="0.3">
      <c r="A230" s="195"/>
      <c r="B230" s="25"/>
      <c r="C230" s="25"/>
      <c r="D230" s="94"/>
      <c r="E230" s="25"/>
      <c r="F230" s="25"/>
      <c r="G230" s="25"/>
      <c r="H230" s="25"/>
      <c r="I230" s="25"/>
      <c r="J230" s="2"/>
      <c r="K230" s="2"/>
      <c r="L230" s="2"/>
      <c r="M230" s="2"/>
      <c r="N230" s="2"/>
      <c r="O230" s="2"/>
      <c r="P230" s="53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53"/>
      <c r="AE230" s="57"/>
      <c r="AF230" s="57"/>
      <c r="AG230" s="411"/>
      <c r="AH230" s="411"/>
      <c r="AI230" s="411"/>
      <c r="AJ230" s="411"/>
      <c r="AK230" s="411"/>
      <c r="AL230" s="411"/>
      <c r="AM230" s="411"/>
      <c r="AN230" s="411"/>
      <c r="AO230" s="411"/>
      <c r="AP230" s="411"/>
      <c r="AQ230" s="243"/>
      <c r="AR230" s="243"/>
      <c r="AS230" s="243"/>
    </row>
    <row r="231" spans="1:45" s="10" customFormat="1" x14ac:dyDescent="0.3">
      <c r="A231" s="195"/>
      <c r="B231" s="25"/>
      <c r="C231" s="25"/>
      <c r="D231" s="94"/>
      <c r="E231" s="25"/>
      <c r="F231" s="25"/>
      <c r="G231" s="25"/>
      <c r="H231" s="25"/>
      <c r="I231" s="25"/>
      <c r="J231" s="2"/>
      <c r="K231" s="2"/>
      <c r="L231" s="2"/>
      <c r="M231" s="2"/>
      <c r="N231" s="2"/>
      <c r="O231" s="2"/>
      <c r="P231" s="53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53"/>
      <c r="AE231" s="57"/>
      <c r="AF231" s="57"/>
      <c r="AG231" s="411"/>
      <c r="AH231" s="411"/>
      <c r="AI231" s="411"/>
      <c r="AJ231" s="411"/>
      <c r="AK231" s="411"/>
      <c r="AL231" s="411"/>
      <c r="AM231" s="411"/>
      <c r="AN231" s="411"/>
      <c r="AO231" s="411"/>
      <c r="AP231" s="411"/>
      <c r="AQ231" s="243"/>
      <c r="AR231" s="243"/>
      <c r="AS231" s="243"/>
    </row>
    <row r="232" spans="1:45" s="10" customFormat="1" x14ac:dyDescent="0.3">
      <c r="A232" s="195"/>
      <c r="B232" s="25"/>
      <c r="C232" s="25"/>
      <c r="D232" s="94"/>
      <c r="E232" s="25"/>
      <c r="F232" s="25"/>
      <c r="G232" s="25"/>
      <c r="H232" s="25"/>
      <c r="I232" s="25"/>
      <c r="J232" s="2"/>
      <c r="K232" s="2"/>
      <c r="L232" s="2"/>
      <c r="M232" s="2"/>
      <c r="N232" s="2"/>
      <c r="O232" s="2"/>
      <c r="P232" s="53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53"/>
      <c r="AE232" s="57"/>
      <c r="AF232" s="57"/>
      <c r="AG232" s="411"/>
      <c r="AH232" s="411"/>
      <c r="AI232" s="411"/>
      <c r="AJ232" s="411"/>
      <c r="AK232" s="411"/>
      <c r="AL232" s="411"/>
      <c r="AM232" s="411"/>
      <c r="AN232" s="411"/>
      <c r="AO232" s="411"/>
      <c r="AP232" s="411"/>
      <c r="AQ232" s="243"/>
      <c r="AR232" s="243"/>
      <c r="AS232" s="243"/>
    </row>
    <row r="233" spans="1:45" s="10" customFormat="1" x14ac:dyDescent="0.3">
      <c r="A233" s="195"/>
      <c r="B233" s="25"/>
      <c r="C233" s="25"/>
      <c r="D233" s="94"/>
      <c r="E233" s="25"/>
      <c r="F233" s="25"/>
      <c r="G233" s="25"/>
      <c r="H233" s="25"/>
      <c r="I233" s="25"/>
      <c r="J233" s="2"/>
      <c r="K233" s="2"/>
      <c r="L233" s="2"/>
      <c r="M233" s="2"/>
      <c r="N233" s="2"/>
      <c r="O233" s="2"/>
      <c r="P233" s="53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53"/>
      <c r="AE233" s="57"/>
      <c r="AF233" s="57"/>
      <c r="AG233" s="411"/>
      <c r="AH233" s="411"/>
      <c r="AI233" s="411"/>
      <c r="AJ233" s="411"/>
      <c r="AK233" s="411"/>
      <c r="AL233" s="411"/>
      <c r="AM233" s="411"/>
      <c r="AN233" s="411"/>
      <c r="AO233" s="411"/>
      <c r="AP233" s="411"/>
      <c r="AQ233" s="243"/>
      <c r="AR233" s="243"/>
      <c r="AS233" s="243"/>
    </row>
    <row r="234" spans="1:45" s="10" customFormat="1" x14ac:dyDescent="0.3">
      <c r="A234" s="195"/>
      <c r="B234" s="25"/>
      <c r="C234" s="25"/>
      <c r="D234" s="94"/>
      <c r="E234" s="25"/>
      <c r="F234" s="25"/>
      <c r="G234" s="25"/>
      <c r="H234" s="25"/>
      <c r="I234" s="25"/>
      <c r="J234" s="2"/>
      <c r="K234" s="2"/>
      <c r="L234" s="2"/>
      <c r="M234" s="2"/>
      <c r="N234" s="2"/>
      <c r="O234" s="2"/>
      <c r="P234" s="53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53"/>
      <c r="AE234" s="57"/>
      <c r="AF234" s="57"/>
      <c r="AG234" s="411"/>
      <c r="AH234" s="411"/>
      <c r="AI234" s="411"/>
      <c r="AJ234" s="411"/>
      <c r="AK234" s="411"/>
      <c r="AL234" s="411"/>
      <c r="AM234" s="411"/>
      <c r="AN234" s="411"/>
      <c r="AO234" s="411"/>
      <c r="AP234" s="411"/>
      <c r="AQ234" s="243"/>
      <c r="AR234" s="243"/>
      <c r="AS234" s="243"/>
    </row>
    <row r="235" spans="1:45" s="10" customFormat="1" x14ac:dyDescent="0.3">
      <c r="A235" s="195"/>
      <c r="B235" s="25"/>
      <c r="C235" s="25"/>
      <c r="D235" s="94"/>
      <c r="E235" s="25"/>
      <c r="F235" s="25"/>
      <c r="G235" s="25"/>
      <c r="H235" s="25"/>
      <c r="I235" s="25"/>
      <c r="J235" s="2"/>
      <c r="K235" s="2"/>
      <c r="L235" s="2"/>
      <c r="M235" s="2"/>
      <c r="N235" s="2"/>
      <c r="O235" s="2"/>
      <c r="P235" s="53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53"/>
      <c r="AE235" s="57"/>
      <c r="AF235" s="57"/>
      <c r="AG235" s="411"/>
      <c r="AH235" s="411"/>
      <c r="AI235" s="411"/>
      <c r="AJ235" s="411"/>
      <c r="AK235" s="411"/>
      <c r="AL235" s="411"/>
      <c r="AM235" s="411"/>
      <c r="AN235" s="411"/>
      <c r="AO235" s="411"/>
      <c r="AP235" s="411"/>
      <c r="AQ235" s="243"/>
      <c r="AR235" s="243"/>
      <c r="AS235" s="243"/>
    </row>
    <row r="236" spans="1:45" s="10" customFormat="1" x14ac:dyDescent="0.3">
      <c r="A236" s="195"/>
      <c r="B236" s="25"/>
      <c r="C236" s="25"/>
      <c r="D236" s="94"/>
      <c r="E236" s="25"/>
      <c r="F236" s="25"/>
      <c r="G236" s="25"/>
      <c r="H236" s="25"/>
      <c r="I236" s="25"/>
      <c r="J236" s="2"/>
      <c r="K236" s="2"/>
      <c r="L236" s="2"/>
      <c r="M236" s="2"/>
      <c r="N236" s="2"/>
      <c r="O236" s="2"/>
      <c r="P236" s="53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53"/>
      <c r="AE236" s="57"/>
      <c r="AF236" s="57"/>
      <c r="AG236" s="411"/>
      <c r="AH236" s="411"/>
      <c r="AI236" s="411"/>
      <c r="AJ236" s="411"/>
      <c r="AK236" s="411"/>
      <c r="AL236" s="411"/>
      <c r="AM236" s="411"/>
      <c r="AN236" s="411"/>
      <c r="AO236" s="411"/>
      <c r="AP236" s="411"/>
      <c r="AQ236" s="243"/>
      <c r="AR236" s="243"/>
      <c r="AS236" s="243"/>
    </row>
    <row r="237" spans="1:45" s="10" customFormat="1" x14ac:dyDescent="0.3">
      <c r="A237" s="195"/>
      <c r="B237" s="25"/>
      <c r="C237" s="25"/>
      <c r="D237" s="94"/>
      <c r="E237" s="25"/>
      <c r="F237" s="25"/>
      <c r="G237" s="25"/>
      <c r="H237" s="25"/>
      <c r="I237" s="25"/>
      <c r="J237" s="2"/>
      <c r="K237" s="2"/>
      <c r="L237" s="2"/>
      <c r="M237" s="2"/>
      <c r="N237" s="2"/>
      <c r="O237" s="2"/>
      <c r="P237" s="53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53"/>
      <c r="AE237" s="57"/>
      <c r="AF237" s="57"/>
      <c r="AG237" s="411"/>
      <c r="AH237" s="411"/>
      <c r="AI237" s="411"/>
      <c r="AJ237" s="411"/>
      <c r="AK237" s="411"/>
      <c r="AL237" s="411"/>
      <c r="AM237" s="411"/>
      <c r="AN237" s="411"/>
      <c r="AO237" s="411"/>
      <c r="AP237" s="411"/>
      <c r="AQ237" s="243"/>
      <c r="AR237" s="243"/>
      <c r="AS237" s="243"/>
    </row>
    <row r="238" spans="1:45" s="10" customFormat="1" x14ac:dyDescent="0.3">
      <c r="A238" s="195"/>
      <c r="B238" s="25"/>
      <c r="C238" s="25"/>
      <c r="D238" s="94"/>
      <c r="E238" s="25"/>
      <c r="F238" s="25"/>
      <c r="G238" s="25"/>
      <c r="H238" s="25"/>
      <c r="I238" s="25"/>
      <c r="J238" s="2"/>
      <c r="K238" s="2"/>
      <c r="L238" s="2"/>
      <c r="M238" s="2"/>
      <c r="N238" s="2"/>
      <c r="O238" s="2"/>
      <c r="P238" s="53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53"/>
      <c r="AE238" s="57"/>
      <c r="AF238" s="57"/>
      <c r="AG238" s="411"/>
      <c r="AH238" s="411"/>
      <c r="AI238" s="411"/>
      <c r="AJ238" s="411"/>
      <c r="AK238" s="411"/>
      <c r="AL238" s="411"/>
      <c r="AM238" s="411"/>
      <c r="AN238" s="411"/>
      <c r="AO238" s="411"/>
      <c r="AP238" s="411"/>
      <c r="AQ238" s="243"/>
      <c r="AR238" s="243"/>
      <c r="AS238" s="243"/>
    </row>
    <row r="239" spans="1:45" s="10" customFormat="1" x14ac:dyDescent="0.3">
      <c r="A239" s="195"/>
      <c r="B239" s="25"/>
      <c r="C239" s="25"/>
      <c r="D239" s="94"/>
      <c r="E239" s="25"/>
      <c r="F239" s="25"/>
      <c r="G239" s="25"/>
      <c r="H239" s="25"/>
      <c r="I239" s="25"/>
      <c r="J239" s="2"/>
      <c r="K239" s="2"/>
      <c r="L239" s="2"/>
      <c r="M239" s="2"/>
      <c r="N239" s="2"/>
      <c r="O239" s="2"/>
      <c r="P239" s="53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53"/>
      <c r="AE239" s="57"/>
      <c r="AF239" s="57"/>
      <c r="AG239" s="411"/>
      <c r="AH239" s="411"/>
      <c r="AI239" s="411"/>
      <c r="AJ239" s="411"/>
      <c r="AK239" s="411"/>
      <c r="AL239" s="411"/>
      <c r="AM239" s="411"/>
      <c r="AN239" s="411"/>
      <c r="AO239" s="411"/>
      <c r="AP239" s="411"/>
      <c r="AQ239" s="243"/>
      <c r="AR239" s="243"/>
      <c r="AS239" s="243"/>
    </row>
    <row r="240" spans="1:45" s="10" customFormat="1" x14ac:dyDescent="0.3">
      <c r="A240" s="195"/>
      <c r="B240" s="25"/>
      <c r="C240" s="25"/>
      <c r="D240" s="94"/>
      <c r="E240" s="25"/>
      <c r="F240" s="25"/>
      <c r="G240" s="25"/>
      <c r="H240" s="25"/>
      <c r="I240" s="25"/>
      <c r="J240" s="2"/>
      <c r="K240" s="2"/>
      <c r="L240" s="2"/>
      <c r="M240" s="2"/>
      <c r="N240" s="2"/>
      <c r="O240" s="2"/>
      <c r="P240" s="53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53"/>
      <c r="AE240" s="57"/>
      <c r="AF240" s="57"/>
      <c r="AG240" s="411"/>
      <c r="AH240" s="411"/>
      <c r="AI240" s="411"/>
      <c r="AJ240" s="411"/>
      <c r="AK240" s="411"/>
      <c r="AL240" s="411"/>
      <c r="AM240" s="411"/>
      <c r="AN240" s="411"/>
      <c r="AO240" s="411"/>
      <c r="AP240" s="411"/>
      <c r="AQ240" s="243"/>
      <c r="AR240" s="243"/>
      <c r="AS240" s="243"/>
    </row>
    <row r="241" spans="1:45" s="10" customFormat="1" x14ac:dyDescent="0.3">
      <c r="A241" s="195"/>
      <c r="B241" s="25"/>
      <c r="C241" s="25"/>
      <c r="D241" s="94"/>
      <c r="E241" s="25"/>
      <c r="F241" s="25"/>
      <c r="G241" s="25"/>
      <c r="H241" s="25"/>
      <c r="I241" s="25"/>
      <c r="J241" s="2"/>
      <c r="K241" s="2"/>
      <c r="L241" s="2"/>
      <c r="M241" s="2"/>
      <c r="N241" s="2"/>
      <c r="O241" s="2"/>
      <c r="P241" s="53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53"/>
      <c r="AE241" s="57"/>
      <c r="AF241" s="57"/>
      <c r="AG241" s="411"/>
      <c r="AH241" s="411"/>
      <c r="AI241" s="411"/>
      <c r="AJ241" s="411"/>
      <c r="AK241" s="411"/>
      <c r="AL241" s="411"/>
      <c r="AM241" s="411"/>
      <c r="AN241" s="411"/>
      <c r="AO241" s="411"/>
      <c r="AP241" s="411"/>
      <c r="AQ241" s="243"/>
      <c r="AR241" s="243"/>
      <c r="AS241" s="243"/>
    </row>
    <row r="242" spans="1:45" s="10" customFormat="1" x14ac:dyDescent="0.3">
      <c r="A242" s="195"/>
      <c r="B242" s="25"/>
      <c r="C242" s="25"/>
      <c r="D242" s="94"/>
      <c r="E242" s="25"/>
      <c r="F242" s="25"/>
      <c r="G242" s="25"/>
      <c r="H242" s="25"/>
      <c r="I242" s="25"/>
      <c r="J242" s="2"/>
      <c r="K242" s="2"/>
      <c r="L242" s="2"/>
      <c r="M242" s="2"/>
      <c r="N242" s="2"/>
      <c r="O242" s="2"/>
      <c r="P242" s="53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53"/>
      <c r="AE242" s="57"/>
      <c r="AF242" s="57"/>
      <c r="AG242" s="411"/>
      <c r="AH242" s="411"/>
      <c r="AI242" s="411"/>
      <c r="AJ242" s="411"/>
      <c r="AK242" s="411"/>
      <c r="AL242" s="411"/>
      <c r="AM242" s="411"/>
      <c r="AN242" s="411"/>
      <c r="AO242" s="411"/>
      <c r="AP242" s="411"/>
      <c r="AQ242" s="243"/>
      <c r="AR242" s="243"/>
      <c r="AS242" s="243"/>
    </row>
    <row r="243" spans="1:45" s="10" customFormat="1" x14ac:dyDescent="0.3">
      <c r="A243" s="195"/>
      <c r="B243" s="25"/>
      <c r="C243" s="25"/>
      <c r="D243" s="94"/>
      <c r="E243" s="25"/>
      <c r="F243" s="25"/>
      <c r="G243" s="25"/>
      <c r="H243" s="25"/>
      <c r="I243" s="25"/>
      <c r="J243" s="2"/>
      <c r="K243" s="2"/>
      <c r="L243" s="2"/>
      <c r="M243" s="2"/>
      <c r="N243" s="2"/>
      <c r="O243" s="2"/>
      <c r="P243" s="53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53"/>
      <c r="AE243" s="57"/>
      <c r="AF243" s="57"/>
      <c r="AG243" s="411"/>
      <c r="AH243" s="411"/>
      <c r="AI243" s="411"/>
      <c r="AJ243" s="411"/>
      <c r="AK243" s="411"/>
      <c r="AL243" s="411"/>
      <c r="AM243" s="411"/>
      <c r="AN243" s="411"/>
      <c r="AO243" s="411"/>
      <c r="AP243" s="411"/>
      <c r="AQ243" s="243"/>
      <c r="AR243" s="243"/>
      <c r="AS243" s="243"/>
    </row>
    <row r="244" spans="1:45" s="10" customFormat="1" x14ac:dyDescent="0.3">
      <c r="A244" s="195"/>
      <c r="B244" s="25"/>
      <c r="C244" s="25"/>
      <c r="D244" s="94"/>
      <c r="E244" s="25"/>
      <c r="F244" s="25"/>
      <c r="G244" s="25"/>
      <c r="H244" s="25"/>
      <c r="I244" s="25"/>
      <c r="J244" s="2"/>
      <c r="K244" s="2"/>
      <c r="L244" s="2"/>
      <c r="M244" s="2"/>
      <c r="N244" s="2"/>
      <c r="O244" s="2"/>
      <c r="P244" s="53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53"/>
      <c r="AE244" s="57"/>
      <c r="AF244" s="57"/>
      <c r="AG244" s="411"/>
      <c r="AH244" s="411"/>
      <c r="AI244" s="411"/>
      <c r="AJ244" s="411"/>
      <c r="AK244" s="411"/>
      <c r="AL244" s="411"/>
      <c r="AM244" s="411"/>
      <c r="AN244" s="411"/>
      <c r="AO244" s="411"/>
      <c r="AP244" s="411"/>
      <c r="AQ244" s="243"/>
      <c r="AR244" s="243"/>
      <c r="AS244" s="243"/>
    </row>
    <row r="245" spans="1:45" s="10" customFormat="1" x14ac:dyDescent="0.3">
      <c r="A245" s="195"/>
      <c r="B245" s="25"/>
      <c r="C245" s="25"/>
      <c r="D245" s="94"/>
      <c r="E245" s="25"/>
      <c r="F245" s="25"/>
      <c r="G245" s="25"/>
      <c r="H245" s="25"/>
      <c r="I245" s="25"/>
      <c r="J245" s="2"/>
      <c r="K245" s="2"/>
      <c r="L245" s="2"/>
      <c r="M245" s="2"/>
      <c r="N245" s="2"/>
      <c r="O245" s="2"/>
      <c r="P245" s="53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53"/>
      <c r="AE245" s="57"/>
      <c r="AF245" s="57"/>
      <c r="AG245" s="411"/>
      <c r="AH245" s="411"/>
      <c r="AI245" s="411"/>
      <c r="AJ245" s="411"/>
      <c r="AK245" s="411"/>
      <c r="AL245" s="411"/>
      <c r="AM245" s="411"/>
      <c r="AN245" s="411"/>
      <c r="AO245" s="411"/>
      <c r="AP245" s="411"/>
      <c r="AQ245" s="243"/>
      <c r="AR245" s="243"/>
      <c r="AS245" s="243"/>
    </row>
    <row r="246" spans="1:45" s="10" customFormat="1" x14ac:dyDescent="0.3">
      <c r="A246" s="195"/>
      <c r="B246" s="25"/>
      <c r="C246" s="25"/>
      <c r="D246" s="94"/>
      <c r="E246" s="25"/>
      <c r="F246" s="25"/>
      <c r="G246" s="25"/>
      <c r="H246" s="25"/>
      <c r="I246" s="25"/>
      <c r="J246" s="2"/>
      <c r="K246" s="2"/>
      <c r="L246" s="2"/>
      <c r="M246" s="2"/>
      <c r="N246" s="2"/>
      <c r="O246" s="2"/>
      <c r="P246" s="53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53"/>
      <c r="AE246" s="57"/>
      <c r="AF246" s="57"/>
      <c r="AG246" s="411"/>
      <c r="AH246" s="411"/>
      <c r="AI246" s="411"/>
      <c r="AJ246" s="411"/>
      <c r="AK246" s="411"/>
      <c r="AL246" s="411"/>
      <c r="AM246" s="411"/>
      <c r="AN246" s="411"/>
      <c r="AO246" s="411"/>
      <c r="AP246" s="411"/>
      <c r="AQ246" s="243"/>
      <c r="AR246" s="243"/>
      <c r="AS246" s="243"/>
    </row>
    <row r="247" spans="1:45" s="10" customFormat="1" x14ac:dyDescent="0.3">
      <c r="A247" s="195"/>
      <c r="B247" s="25"/>
      <c r="C247" s="25"/>
      <c r="D247" s="94"/>
      <c r="E247" s="25"/>
      <c r="F247" s="25"/>
      <c r="G247" s="25"/>
      <c r="H247" s="25"/>
      <c r="I247" s="25"/>
      <c r="J247" s="2"/>
      <c r="K247" s="2"/>
      <c r="L247" s="2"/>
      <c r="M247" s="2"/>
      <c r="N247" s="2"/>
      <c r="O247" s="2"/>
      <c r="P247" s="53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53"/>
      <c r="AE247" s="57"/>
      <c r="AF247" s="57"/>
      <c r="AG247" s="411"/>
      <c r="AH247" s="411"/>
      <c r="AI247" s="411"/>
      <c r="AJ247" s="411"/>
      <c r="AK247" s="411"/>
      <c r="AL247" s="411"/>
      <c r="AM247" s="411"/>
      <c r="AN247" s="411"/>
      <c r="AO247" s="411"/>
      <c r="AP247" s="411"/>
      <c r="AQ247" s="243"/>
      <c r="AR247" s="243"/>
      <c r="AS247" s="243"/>
    </row>
    <row r="248" spans="1:45" s="10" customFormat="1" x14ac:dyDescent="0.3">
      <c r="A248" s="195"/>
      <c r="B248" s="25"/>
      <c r="C248" s="25"/>
      <c r="D248" s="94"/>
      <c r="E248" s="25"/>
      <c r="F248" s="25"/>
      <c r="G248" s="25"/>
      <c r="H248" s="25"/>
      <c r="I248" s="25"/>
      <c r="J248" s="2"/>
      <c r="K248" s="2"/>
      <c r="L248" s="2"/>
      <c r="M248" s="2"/>
      <c r="N248" s="2"/>
      <c r="O248" s="2"/>
      <c r="P248" s="53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53"/>
      <c r="AE248" s="57"/>
      <c r="AF248" s="57"/>
      <c r="AG248" s="411"/>
      <c r="AH248" s="411"/>
      <c r="AI248" s="411"/>
      <c r="AJ248" s="411"/>
      <c r="AK248" s="411"/>
      <c r="AL248" s="411"/>
      <c r="AM248" s="411"/>
      <c r="AN248" s="411"/>
      <c r="AO248" s="411"/>
      <c r="AP248" s="411"/>
      <c r="AQ248" s="243"/>
      <c r="AR248" s="243"/>
      <c r="AS248" s="243"/>
    </row>
    <row r="249" spans="1:45" s="10" customFormat="1" x14ac:dyDescent="0.3">
      <c r="A249" s="195"/>
      <c r="B249" s="25"/>
      <c r="C249" s="25"/>
      <c r="D249" s="94"/>
      <c r="E249" s="25"/>
      <c r="F249" s="25"/>
      <c r="G249" s="25"/>
      <c r="H249" s="25"/>
      <c r="I249" s="25"/>
      <c r="J249" s="2"/>
      <c r="K249" s="2"/>
      <c r="L249" s="2"/>
      <c r="M249" s="2"/>
      <c r="N249" s="2"/>
      <c r="O249" s="2"/>
      <c r="P249" s="53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53"/>
      <c r="AE249" s="57"/>
      <c r="AF249" s="57"/>
      <c r="AG249" s="411"/>
      <c r="AH249" s="411"/>
      <c r="AI249" s="411"/>
      <c r="AJ249" s="411"/>
      <c r="AK249" s="411"/>
      <c r="AL249" s="411"/>
      <c r="AM249" s="411"/>
      <c r="AN249" s="411"/>
      <c r="AO249" s="411"/>
      <c r="AP249" s="411"/>
      <c r="AQ249" s="243"/>
      <c r="AR249" s="243"/>
      <c r="AS249" s="243"/>
    </row>
    <row r="250" spans="1:45" s="10" customFormat="1" x14ac:dyDescent="0.3">
      <c r="A250" s="195"/>
      <c r="B250" s="25"/>
      <c r="C250" s="25"/>
      <c r="D250" s="94"/>
      <c r="E250" s="25"/>
      <c r="F250" s="25"/>
      <c r="G250" s="25"/>
      <c r="H250" s="25"/>
      <c r="I250" s="25"/>
      <c r="J250" s="2"/>
      <c r="K250" s="2"/>
      <c r="L250" s="2"/>
      <c r="M250" s="2"/>
      <c r="N250" s="2"/>
      <c r="O250" s="2"/>
      <c r="P250" s="53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53"/>
      <c r="AE250" s="57"/>
      <c r="AF250" s="57"/>
      <c r="AG250" s="411"/>
      <c r="AH250" s="411"/>
      <c r="AI250" s="411"/>
      <c r="AJ250" s="411"/>
      <c r="AK250" s="411"/>
      <c r="AL250" s="411"/>
      <c r="AM250" s="411"/>
      <c r="AN250" s="411"/>
      <c r="AO250" s="411"/>
      <c r="AP250" s="411"/>
      <c r="AQ250" s="243"/>
      <c r="AR250" s="243"/>
      <c r="AS250" s="243"/>
    </row>
    <row r="251" spans="1:45" s="10" customFormat="1" x14ac:dyDescent="0.3">
      <c r="A251" s="195"/>
      <c r="B251" s="25"/>
      <c r="C251" s="25"/>
      <c r="D251" s="94"/>
      <c r="E251" s="25"/>
      <c r="F251" s="25"/>
      <c r="G251" s="25"/>
      <c r="H251" s="25"/>
      <c r="I251" s="25"/>
      <c r="J251" s="2"/>
      <c r="K251" s="2"/>
      <c r="L251" s="2"/>
      <c r="M251" s="2"/>
      <c r="N251" s="2"/>
      <c r="O251" s="2"/>
      <c r="P251" s="53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53"/>
      <c r="AE251" s="57"/>
      <c r="AF251" s="57"/>
      <c r="AG251" s="411"/>
      <c r="AH251" s="411"/>
      <c r="AI251" s="411"/>
      <c r="AJ251" s="411"/>
      <c r="AK251" s="411"/>
      <c r="AL251" s="411"/>
      <c r="AM251" s="411"/>
      <c r="AN251" s="411"/>
      <c r="AO251" s="411"/>
      <c r="AP251" s="411"/>
      <c r="AQ251" s="243"/>
      <c r="AR251" s="243"/>
      <c r="AS251" s="243"/>
    </row>
    <row r="252" spans="1:45" s="10" customFormat="1" x14ac:dyDescent="0.3">
      <c r="A252" s="195"/>
      <c r="B252" s="25"/>
      <c r="C252" s="25"/>
      <c r="D252" s="94"/>
      <c r="E252" s="25"/>
      <c r="F252" s="25"/>
      <c r="G252" s="25"/>
      <c r="H252" s="25"/>
      <c r="I252" s="25"/>
      <c r="J252" s="2"/>
      <c r="K252" s="2"/>
      <c r="L252" s="2"/>
      <c r="M252" s="2"/>
      <c r="N252" s="2"/>
      <c r="O252" s="2"/>
      <c r="P252" s="53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53"/>
      <c r="AE252" s="57"/>
      <c r="AF252" s="57"/>
      <c r="AG252" s="411"/>
      <c r="AH252" s="411"/>
      <c r="AI252" s="411"/>
      <c r="AJ252" s="411"/>
      <c r="AK252" s="411"/>
      <c r="AL252" s="411"/>
      <c r="AM252" s="411"/>
      <c r="AN252" s="411"/>
      <c r="AO252" s="411"/>
      <c r="AP252" s="411"/>
      <c r="AQ252" s="243"/>
      <c r="AR252" s="243"/>
      <c r="AS252" s="243"/>
    </row>
    <row r="253" spans="1:45" s="10" customFormat="1" x14ac:dyDescent="0.3">
      <c r="A253" s="195"/>
      <c r="B253" s="25"/>
      <c r="C253" s="25"/>
      <c r="D253" s="94"/>
      <c r="E253" s="25"/>
      <c r="F253" s="25"/>
      <c r="G253" s="25"/>
      <c r="H253" s="25"/>
      <c r="I253" s="25"/>
      <c r="J253" s="2"/>
      <c r="K253" s="2"/>
      <c r="L253" s="2"/>
      <c r="M253" s="2"/>
      <c r="N253" s="2"/>
      <c r="O253" s="2"/>
      <c r="P253" s="53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53"/>
      <c r="AE253" s="57"/>
      <c r="AF253" s="57"/>
      <c r="AG253" s="411"/>
      <c r="AH253" s="411"/>
      <c r="AI253" s="411"/>
      <c r="AJ253" s="411"/>
      <c r="AK253" s="411"/>
      <c r="AL253" s="411"/>
      <c r="AM253" s="411"/>
      <c r="AN253" s="411"/>
      <c r="AO253" s="411"/>
      <c r="AP253" s="411"/>
      <c r="AQ253" s="243"/>
      <c r="AR253" s="243"/>
      <c r="AS253" s="243"/>
    </row>
    <row r="254" spans="1:45" s="10" customFormat="1" x14ac:dyDescent="0.3">
      <c r="A254" s="195"/>
      <c r="B254" s="25"/>
      <c r="C254" s="25"/>
      <c r="D254" s="94"/>
      <c r="E254" s="25"/>
      <c r="F254" s="25"/>
      <c r="G254" s="25"/>
      <c r="H254" s="25"/>
      <c r="I254" s="25"/>
      <c r="J254" s="2"/>
      <c r="K254" s="2"/>
      <c r="L254" s="2"/>
      <c r="M254" s="2"/>
      <c r="N254" s="2"/>
      <c r="O254" s="2"/>
      <c r="P254" s="53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53"/>
      <c r="AE254" s="57"/>
      <c r="AF254" s="57"/>
      <c r="AG254" s="411"/>
      <c r="AH254" s="411"/>
      <c r="AI254" s="411"/>
      <c r="AJ254" s="411"/>
      <c r="AK254" s="411"/>
      <c r="AL254" s="411"/>
      <c r="AM254" s="411"/>
      <c r="AN254" s="411"/>
      <c r="AO254" s="411"/>
      <c r="AP254" s="411"/>
      <c r="AQ254" s="243"/>
      <c r="AR254" s="243"/>
      <c r="AS254" s="243"/>
    </row>
    <row r="255" spans="1:45" s="10" customFormat="1" x14ac:dyDescent="0.3">
      <c r="A255" s="195"/>
      <c r="B255" s="25"/>
      <c r="C255" s="25"/>
      <c r="D255" s="94"/>
      <c r="E255" s="25"/>
      <c r="F255" s="25"/>
      <c r="G255" s="25"/>
      <c r="H255" s="25"/>
      <c r="I255" s="25"/>
      <c r="J255" s="2"/>
      <c r="K255" s="2"/>
      <c r="L255" s="2"/>
      <c r="M255" s="2"/>
      <c r="N255" s="2"/>
      <c r="O255" s="2"/>
      <c r="P255" s="53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53"/>
      <c r="AE255" s="57"/>
      <c r="AF255" s="57"/>
      <c r="AG255" s="411"/>
      <c r="AH255" s="411"/>
      <c r="AI255" s="411"/>
      <c r="AJ255" s="411"/>
      <c r="AK255" s="411"/>
      <c r="AL255" s="411"/>
      <c r="AM255" s="411"/>
      <c r="AN255" s="411"/>
      <c r="AO255" s="411"/>
      <c r="AP255" s="411"/>
      <c r="AQ255" s="243"/>
      <c r="AR255" s="243"/>
      <c r="AS255" s="243"/>
    </row>
    <row r="256" spans="1:45" s="10" customFormat="1" x14ac:dyDescent="0.3">
      <c r="A256" s="195"/>
      <c r="B256" s="25"/>
      <c r="C256" s="25"/>
      <c r="D256" s="94"/>
      <c r="E256" s="25"/>
      <c r="F256" s="25"/>
      <c r="G256" s="25"/>
      <c r="H256" s="25"/>
      <c r="I256" s="25"/>
      <c r="J256" s="2"/>
      <c r="K256" s="2"/>
      <c r="L256" s="2"/>
      <c r="M256" s="2"/>
      <c r="N256" s="2"/>
      <c r="O256" s="2"/>
      <c r="P256" s="53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53"/>
      <c r="AE256" s="57"/>
      <c r="AF256" s="57"/>
      <c r="AG256" s="411"/>
      <c r="AH256" s="411"/>
      <c r="AI256" s="411"/>
      <c r="AJ256" s="411"/>
      <c r="AK256" s="411"/>
      <c r="AL256" s="411"/>
      <c r="AM256" s="411"/>
      <c r="AN256" s="411"/>
      <c r="AO256" s="411"/>
      <c r="AP256" s="411"/>
      <c r="AQ256" s="243"/>
      <c r="AR256" s="243"/>
      <c r="AS256" s="243"/>
    </row>
    <row r="257" spans="1:45" s="10" customFormat="1" x14ac:dyDescent="0.3">
      <c r="A257" s="195"/>
      <c r="B257" s="25"/>
      <c r="C257" s="25"/>
      <c r="D257" s="94"/>
      <c r="E257" s="25"/>
      <c r="F257" s="25"/>
      <c r="G257" s="25"/>
      <c r="H257" s="25"/>
      <c r="I257" s="25"/>
      <c r="J257" s="2"/>
      <c r="K257" s="2"/>
      <c r="L257" s="2"/>
      <c r="M257" s="2"/>
      <c r="N257" s="2"/>
      <c r="O257" s="2"/>
      <c r="P257" s="53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53"/>
      <c r="AE257" s="57"/>
      <c r="AF257" s="57"/>
      <c r="AG257" s="411"/>
      <c r="AH257" s="411"/>
      <c r="AI257" s="411"/>
      <c r="AJ257" s="411"/>
      <c r="AK257" s="411"/>
      <c r="AL257" s="411"/>
      <c r="AM257" s="411"/>
      <c r="AN257" s="411"/>
      <c r="AO257" s="411"/>
      <c r="AP257" s="411"/>
      <c r="AQ257" s="243"/>
      <c r="AR257" s="243"/>
      <c r="AS257" s="243"/>
    </row>
    <row r="258" spans="1:45" s="10" customFormat="1" x14ac:dyDescent="0.3">
      <c r="A258" s="195"/>
      <c r="B258" s="25"/>
      <c r="C258" s="25"/>
      <c r="D258" s="94"/>
      <c r="E258" s="25"/>
      <c r="F258" s="25"/>
      <c r="G258" s="25"/>
      <c r="H258" s="25"/>
      <c r="I258" s="25"/>
      <c r="J258" s="2"/>
      <c r="K258" s="2"/>
      <c r="L258" s="2"/>
      <c r="M258" s="2"/>
      <c r="N258" s="2"/>
      <c r="O258" s="2"/>
      <c r="P258" s="53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53"/>
      <c r="AE258" s="57"/>
      <c r="AF258" s="57"/>
      <c r="AG258" s="411"/>
      <c r="AH258" s="411"/>
      <c r="AI258" s="411"/>
      <c r="AJ258" s="411"/>
      <c r="AK258" s="411"/>
      <c r="AL258" s="411"/>
      <c r="AM258" s="411"/>
      <c r="AN258" s="411"/>
      <c r="AO258" s="411"/>
      <c r="AP258" s="411"/>
      <c r="AQ258" s="243"/>
      <c r="AR258" s="243"/>
      <c r="AS258" s="243"/>
    </row>
    <row r="259" spans="1:45" s="10" customFormat="1" x14ac:dyDescent="0.3">
      <c r="A259" s="195"/>
      <c r="B259" s="25"/>
      <c r="C259" s="25"/>
      <c r="D259" s="94"/>
      <c r="E259" s="25"/>
      <c r="F259" s="25"/>
      <c r="G259" s="25"/>
      <c r="H259" s="25"/>
      <c r="I259" s="25"/>
      <c r="J259" s="2"/>
      <c r="K259" s="2"/>
      <c r="L259" s="2"/>
      <c r="M259" s="2"/>
      <c r="N259" s="2"/>
      <c r="O259" s="2"/>
      <c r="P259" s="53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53"/>
      <c r="AE259" s="57"/>
      <c r="AF259" s="57"/>
      <c r="AG259" s="411"/>
      <c r="AH259" s="411"/>
      <c r="AI259" s="411"/>
      <c r="AJ259" s="411"/>
      <c r="AK259" s="411"/>
      <c r="AL259" s="411"/>
      <c r="AM259" s="411"/>
      <c r="AN259" s="411"/>
      <c r="AO259" s="411"/>
      <c r="AP259" s="411"/>
      <c r="AQ259" s="243"/>
      <c r="AR259" s="243"/>
      <c r="AS259" s="243"/>
    </row>
    <row r="260" spans="1:45" s="10" customFormat="1" x14ac:dyDescent="0.3">
      <c r="A260" s="195"/>
      <c r="B260" s="25"/>
      <c r="C260" s="25"/>
      <c r="D260" s="94"/>
      <c r="E260" s="25"/>
      <c r="F260" s="25"/>
      <c r="G260" s="25"/>
      <c r="H260" s="25"/>
      <c r="I260" s="25"/>
      <c r="J260" s="2"/>
      <c r="K260" s="2"/>
      <c r="L260" s="2"/>
      <c r="M260" s="2"/>
      <c r="N260" s="2"/>
      <c r="O260" s="2"/>
      <c r="P260" s="53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53"/>
      <c r="AE260" s="57"/>
      <c r="AF260" s="57"/>
      <c r="AG260" s="411"/>
      <c r="AH260" s="411"/>
      <c r="AI260" s="411"/>
      <c r="AJ260" s="411"/>
      <c r="AK260" s="411"/>
      <c r="AL260" s="411"/>
      <c r="AM260" s="411"/>
      <c r="AN260" s="411"/>
      <c r="AO260" s="411"/>
      <c r="AP260" s="411"/>
      <c r="AQ260" s="243"/>
      <c r="AR260" s="243"/>
      <c r="AS260" s="243"/>
    </row>
    <row r="261" spans="1:45" s="10" customFormat="1" x14ac:dyDescent="0.3">
      <c r="A261" s="195"/>
      <c r="B261" s="25"/>
      <c r="C261" s="25"/>
      <c r="D261" s="94"/>
      <c r="E261" s="25"/>
      <c r="F261" s="25"/>
      <c r="G261" s="25"/>
      <c r="H261" s="25"/>
      <c r="I261" s="25"/>
      <c r="J261" s="2"/>
      <c r="K261" s="2"/>
      <c r="L261" s="2"/>
      <c r="M261" s="2"/>
      <c r="N261" s="2"/>
      <c r="O261" s="2"/>
      <c r="P261" s="53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53"/>
      <c r="AE261" s="57"/>
      <c r="AF261" s="57"/>
      <c r="AG261" s="411"/>
      <c r="AH261" s="411"/>
      <c r="AI261" s="411"/>
      <c r="AJ261" s="411"/>
      <c r="AK261" s="411"/>
      <c r="AL261" s="411"/>
      <c r="AM261" s="411"/>
      <c r="AN261" s="411"/>
      <c r="AO261" s="411"/>
      <c r="AP261" s="411"/>
      <c r="AQ261" s="243"/>
      <c r="AR261" s="243"/>
      <c r="AS261" s="243"/>
    </row>
    <row r="262" spans="1:45" s="10" customFormat="1" x14ac:dyDescent="0.3">
      <c r="A262" s="195"/>
      <c r="B262" s="25"/>
      <c r="C262" s="25"/>
      <c r="D262" s="94"/>
      <c r="E262" s="25"/>
      <c r="F262" s="25"/>
      <c r="G262" s="25"/>
      <c r="H262" s="25"/>
      <c r="I262" s="25"/>
      <c r="J262" s="2"/>
      <c r="K262" s="2"/>
      <c r="L262" s="2"/>
      <c r="M262" s="2"/>
      <c r="N262" s="2"/>
      <c r="O262" s="2"/>
      <c r="P262" s="53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53"/>
      <c r="AE262" s="57"/>
      <c r="AF262" s="57"/>
      <c r="AG262" s="411"/>
      <c r="AH262" s="411"/>
      <c r="AI262" s="411"/>
      <c r="AJ262" s="411"/>
      <c r="AK262" s="411"/>
      <c r="AL262" s="411"/>
      <c r="AM262" s="411"/>
      <c r="AN262" s="411"/>
      <c r="AO262" s="411"/>
      <c r="AP262" s="411"/>
      <c r="AQ262" s="243"/>
      <c r="AR262" s="243"/>
      <c r="AS262" s="243"/>
    </row>
    <row r="263" spans="1:45" s="10" customFormat="1" x14ac:dyDescent="0.3">
      <c r="A263" s="195"/>
      <c r="B263" s="25"/>
      <c r="C263" s="25"/>
      <c r="D263" s="94"/>
      <c r="E263" s="25"/>
      <c r="F263" s="25"/>
      <c r="G263" s="25"/>
      <c r="H263" s="25"/>
      <c r="I263" s="25"/>
      <c r="J263" s="2"/>
      <c r="K263" s="2"/>
      <c r="L263" s="2"/>
      <c r="M263" s="2"/>
      <c r="N263" s="2"/>
      <c r="O263" s="2"/>
      <c r="P263" s="53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53"/>
      <c r="AE263" s="57"/>
      <c r="AF263" s="57"/>
      <c r="AG263" s="411"/>
      <c r="AH263" s="411"/>
      <c r="AI263" s="411"/>
      <c r="AJ263" s="411"/>
      <c r="AK263" s="411"/>
      <c r="AL263" s="411"/>
      <c r="AM263" s="411"/>
      <c r="AN263" s="411"/>
      <c r="AO263" s="411"/>
      <c r="AP263" s="411"/>
      <c r="AQ263" s="243"/>
      <c r="AR263" s="243"/>
      <c r="AS263" s="243"/>
    </row>
    <row r="264" spans="1:45" s="10" customFormat="1" x14ac:dyDescent="0.3">
      <c r="A264" s="195"/>
      <c r="B264" s="25"/>
      <c r="C264" s="25"/>
      <c r="D264" s="94"/>
      <c r="E264" s="25"/>
      <c r="F264" s="25"/>
      <c r="G264" s="25"/>
      <c r="H264" s="25"/>
      <c r="I264" s="25"/>
      <c r="J264" s="2"/>
      <c r="K264" s="2"/>
      <c r="L264" s="2"/>
      <c r="M264" s="2"/>
      <c r="N264" s="2"/>
      <c r="O264" s="2"/>
      <c r="P264" s="53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53"/>
      <c r="AE264" s="57"/>
      <c r="AF264" s="57"/>
      <c r="AG264" s="411"/>
      <c r="AH264" s="411"/>
      <c r="AI264" s="411"/>
      <c r="AJ264" s="411"/>
      <c r="AK264" s="411"/>
      <c r="AL264" s="411"/>
      <c r="AM264" s="411"/>
      <c r="AN264" s="411"/>
      <c r="AO264" s="411"/>
      <c r="AP264" s="411"/>
      <c r="AQ264" s="243"/>
      <c r="AR264" s="243"/>
      <c r="AS264" s="243"/>
    </row>
    <row r="265" spans="1:45" s="10" customFormat="1" x14ac:dyDescent="0.3">
      <c r="A265" s="195"/>
      <c r="B265" s="25"/>
      <c r="C265" s="25"/>
      <c r="D265" s="94"/>
      <c r="E265" s="25"/>
      <c r="F265" s="25"/>
      <c r="G265" s="25"/>
      <c r="H265" s="25"/>
      <c r="I265" s="25"/>
      <c r="J265" s="2"/>
      <c r="K265" s="2"/>
      <c r="L265" s="2"/>
      <c r="M265" s="2"/>
      <c r="N265" s="2"/>
      <c r="O265" s="2"/>
      <c r="P265" s="53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53"/>
      <c r="AE265" s="57"/>
      <c r="AF265" s="57"/>
      <c r="AG265" s="411"/>
      <c r="AH265" s="411"/>
      <c r="AI265" s="411"/>
      <c r="AJ265" s="411"/>
      <c r="AK265" s="411"/>
      <c r="AL265" s="411"/>
      <c r="AM265" s="411"/>
      <c r="AN265" s="411"/>
      <c r="AO265" s="411"/>
      <c r="AP265" s="411"/>
      <c r="AQ265" s="243"/>
      <c r="AR265" s="243"/>
      <c r="AS265" s="243"/>
    </row>
    <row r="266" spans="1:45" s="10" customFormat="1" x14ac:dyDescent="0.3">
      <c r="A266" s="195"/>
      <c r="B266" s="25"/>
      <c r="C266" s="25"/>
      <c r="D266" s="94"/>
      <c r="E266" s="25"/>
      <c r="F266" s="25"/>
      <c r="G266" s="25"/>
      <c r="H266" s="25"/>
      <c r="I266" s="25"/>
      <c r="J266" s="2"/>
      <c r="K266" s="2"/>
      <c r="L266" s="2"/>
      <c r="M266" s="2"/>
      <c r="N266" s="2"/>
      <c r="O266" s="2"/>
      <c r="P266" s="53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53"/>
      <c r="AE266" s="57"/>
      <c r="AF266" s="57"/>
      <c r="AG266" s="411"/>
      <c r="AH266" s="411"/>
      <c r="AI266" s="411"/>
      <c r="AJ266" s="411"/>
      <c r="AK266" s="411"/>
      <c r="AL266" s="411"/>
      <c r="AM266" s="411"/>
      <c r="AN266" s="411"/>
      <c r="AO266" s="411"/>
      <c r="AP266" s="411"/>
      <c r="AQ266" s="243"/>
      <c r="AR266" s="243"/>
      <c r="AS266" s="243"/>
    </row>
    <row r="267" spans="1:45" s="10" customFormat="1" x14ac:dyDescent="0.3">
      <c r="A267" s="195"/>
      <c r="B267" s="25"/>
      <c r="C267" s="25"/>
      <c r="D267" s="94"/>
      <c r="E267" s="25"/>
      <c r="F267" s="25"/>
      <c r="G267" s="25"/>
      <c r="H267" s="25"/>
      <c r="I267" s="25"/>
      <c r="J267" s="2"/>
      <c r="K267" s="2"/>
      <c r="L267" s="2"/>
      <c r="M267" s="2"/>
      <c r="N267" s="2"/>
      <c r="O267" s="2"/>
      <c r="P267" s="53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53"/>
      <c r="AE267" s="57"/>
      <c r="AF267" s="57"/>
      <c r="AG267" s="411"/>
      <c r="AH267" s="411"/>
      <c r="AI267" s="411"/>
      <c r="AJ267" s="411"/>
      <c r="AK267" s="411"/>
      <c r="AL267" s="411"/>
      <c r="AM267" s="411"/>
      <c r="AN267" s="411"/>
      <c r="AO267" s="411"/>
      <c r="AP267" s="411"/>
      <c r="AQ267" s="243"/>
      <c r="AR267" s="243"/>
      <c r="AS267" s="243"/>
    </row>
    <row r="268" spans="1:45" s="10" customFormat="1" x14ac:dyDescent="0.3">
      <c r="A268" s="195"/>
      <c r="B268" s="25"/>
      <c r="C268" s="25"/>
      <c r="D268" s="94"/>
      <c r="E268" s="25"/>
      <c r="F268" s="25"/>
      <c r="G268" s="25"/>
      <c r="H268" s="25"/>
      <c r="I268" s="25"/>
      <c r="J268" s="2"/>
      <c r="K268" s="2"/>
      <c r="L268" s="2"/>
      <c r="M268" s="2"/>
      <c r="N268" s="2"/>
      <c r="O268" s="2"/>
      <c r="P268" s="53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53"/>
      <c r="AE268" s="57"/>
      <c r="AF268" s="57"/>
      <c r="AG268" s="411"/>
      <c r="AH268" s="411"/>
      <c r="AI268" s="411"/>
      <c r="AJ268" s="411"/>
      <c r="AK268" s="411"/>
      <c r="AL268" s="411"/>
      <c r="AM268" s="411"/>
      <c r="AN268" s="411"/>
      <c r="AO268" s="411"/>
      <c r="AP268" s="411"/>
      <c r="AQ268" s="243"/>
      <c r="AR268" s="243"/>
      <c r="AS268" s="243"/>
    </row>
    <row r="269" spans="1:45" s="10" customFormat="1" x14ac:dyDescent="0.3">
      <c r="A269" s="195"/>
      <c r="B269" s="25"/>
      <c r="C269" s="25"/>
      <c r="D269" s="94"/>
      <c r="E269" s="25"/>
      <c r="F269" s="25"/>
      <c r="G269" s="25"/>
      <c r="H269" s="25"/>
      <c r="I269" s="25"/>
      <c r="J269" s="2"/>
      <c r="K269" s="2"/>
      <c r="L269" s="2"/>
      <c r="M269" s="2"/>
      <c r="N269" s="2"/>
      <c r="O269" s="2"/>
      <c r="P269" s="53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53"/>
      <c r="AE269" s="57"/>
      <c r="AF269" s="57"/>
      <c r="AG269" s="411"/>
      <c r="AH269" s="411"/>
      <c r="AI269" s="411"/>
      <c r="AJ269" s="411"/>
      <c r="AK269" s="411"/>
      <c r="AL269" s="411"/>
      <c r="AM269" s="411"/>
      <c r="AN269" s="411"/>
      <c r="AO269" s="411"/>
      <c r="AP269" s="411"/>
      <c r="AQ269" s="243"/>
      <c r="AR269" s="243"/>
      <c r="AS269" s="243"/>
    </row>
    <row r="270" spans="1:45" s="10" customFormat="1" x14ac:dyDescent="0.3">
      <c r="A270" s="195"/>
      <c r="B270" s="25"/>
      <c r="C270" s="25"/>
      <c r="D270" s="94"/>
      <c r="E270" s="25"/>
      <c r="F270" s="25"/>
      <c r="G270" s="25"/>
      <c r="H270" s="25"/>
      <c r="I270" s="25"/>
      <c r="J270" s="2"/>
      <c r="K270" s="2"/>
      <c r="L270" s="2"/>
      <c r="M270" s="2"/>
      <c r="N270" s="2"/>
      <c r="O270" s="2"/>
      <c r="P270" s="53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53"/>
      <c r="AE270" s="57"/>
      <c r="AF270" s="57"/>
      <c r="AG270" s="411"/>
      <c r="AH270" s="411"/>
      <c r="AI270" s="411"/>
      <c r="AJ270" s="411"/>
      <c r="AK270" s="411"/>
      <c r="AL270" s="411"/>
      <c r="AM270" s="411"/>
      <c r="AN270" s="411"/>
      <c r="AO270" s="411"/>
      <c r="AP270" s="411"/>
      <c r="AQ270" s="243"/>
      <c r="AR270" s="243"/>
      <c r="AS270" s="243"/>
    </row>
    <row r="271" spans="1:45" s="10" customFormat="1" x14ac:dyDescent="0.3">
      <c r="A271" s="195"/>
      <c r="B271" s="25"/>
      <c r="C271" s="25"/>
      <c r="D271" s="94"/>
      <c r="E271" s="25"/>
      <c r="F271" s="25"/>
      <c r="G271" s="25"/>
      <c r="H271" s="25"/>
      <c r="I271" s="25"/>
      <c r="J271" s="2"/>
      <c r="K271" s="2"/>
      <c r="L271" s="2"/>
      <c r="M271" s="2"/>
      <c r="N271" s="2"/>
      <c r="O271" s="2"/>
      <c r="P271" s="53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53"/>
      <c r="AE271" s="57"/>
      <c r="AF271" s="57"/>
      <c r="AG271" s="411"/>
      <c r="AH271" s="411"/>
      <c r="AI271" s="411"/>
      <c r="AJ271" s="411"/>
      <c r="AK271" s="411"/>
      <c r="AL271" s="411"/>
      <c r="AM271" s="411"/>
      <c r="AN271" s="411"/>
      <c r="AO271" s="411"/>
      <c r="AP271" s="411"/>
      <c r="AQ271" s="243"/>
      <c r="AR271" s="243"/>
      <c r="AS271" s="243"/>
    </row>
    <row r="272" spans="1:45" s="10" customFormat="1" x14ac:dyDescent="0.3">
      <c r="A272" s="195"/>
      <c r="B272" s="25"/>
      <c r="C272" s="25"/>
      <c r="D272" s="94"/>
      <c r="E272" s="25"/>
      <c r="F272" s="25"/>
      <c r="G272" s="25"/>
      <c r="H272" s="25"/>
      <c r="I272" s="25"/>
      <c r="J272" s="2"/>
      <c r="K272" s="2"/>
      <c r="L272" s="2"/>
      <c r="M272" s="2"/>
      <c r="N272" s="2"/>
      <c r="O272" s="2"/>
      <c r="P272" s="53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53"/>
      <c r="AE272" s="57"/>
      <c r="AF272" s="57"/>
      <c r="AG272" s="411"/>
      <c r="AH272" s="411"/>
      <c r="AI272" s="411"/>
      <c r="AJ272" s="411"/>
      <c r="AK272" s="411"/>
      <c r="AL272" s="411"/>
      <c r="AM272" s="411"/>
      <c r="AN272" s="411"/>
      <c r="AO272" s="411"/>
      <c r="AP272" s="411"/>
      <c r="AQ272" s="243"/>
      <c r="AR272" s="243"/>
      <c r="AS272" s="243"/>
    </row>
    <row r="273" spans="1:50" s="10" customFormat="1" x14ac:dyDescent="0.3">
      <c r="A273" s="195"/>
      <c r="B273" s="25"/>
      <c r="C273" s="25"/>
      <c r="D273" s="94"/>
      <c r="E273" s="25"/>
      <c r="F273" s="25"/>
      <c r="G273" s="25"/>
      <c r="H273" s="25"/>
      <c r="I273" s="25"/>
      <c r="J273" s="2"/>
      <c r="K273" s="2"/>
      <c r="L273" s="2"/>
      <c r="M273" s="2"/>
      <c r="N273" s="2"/>
      <c r="O273" s="2"/>
      <c r="P273" s="53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53"/>
      <c r="AE273" s="57"/>
      <c r="AF273" s="57"/>
      <c r="AG273" s="411"/>
      <c r="AH273" s="411"/>
      <c r="AI273" s="411"/>
      <c r="AJ273" s="411"/>
      <c r="AK273" s="411"/>
      <c r="AL273" s="411"/>
      <c r="AM273" s="411"/>
      <c r="AN273" s="411"/>
      <c r="AO273" s="411"/>
      <c r="AP273" s="411"/>
      <c r="AQ273" s="243"/>
      <c r="AR273" s="243"/>
      <c r="AS273" s="243"/>
    </row>
    <row r="274" spans="1:50" s="10" customFormat="1" x14ac:dyDescent="0.3">
      <c r="A274" s="195"/>
      <c r="B274" s="25"/>
      <c r="C274" s="25"/>
      <c r="D274" s="94"/>
      <c r="E274" s="25"/>
      <c r="F274" s="25"/>
      <c r="G274" s="25"/>
      <c r="H274" s="25"/>
      <c r="I274" s="25"/>
      <c r="J274" s="2"/>
      <c r="K274" s="2"/>
      <c r="L274" s="2"/>
      <c r="M274" s="2"/>
      <c r="N274" s="2"/>
      <c r="O274" s="2"/>
      <c r="P274" s="53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53"/>
      <c r="AE274" s="57"/>
      <c r="AF274" s="57"/>
      <c r="AG274" s="411"/>
      <c r="AH274" s="411"/>
      <c r="AI274" s="411"/>
      <c r="AJ274" s="411"/>
      <c r="AK274" s="411"/>
      <c r="AL274" s="411"/>
      <c r="AM274" s="411"/>
      <c r="AN274" s="411"/>
      <c r="AO274" s="411"/>
      <c r="AP274" s="411"/>
      <c r="AQ274" s="243"/>
      <c r="AR274" s="243"/>
      <c r="AS274" s="243"/>
    </row>
    <row r="275" spans="1:50" s="10" customFormat="1" x14ac:dyDescent="0.3">
      <c r="A275" s="195"/>
      <c r="B275" s="25"/>
      <c r="C275" s="25"/>
      <c r="D275" s="94"/>
      <c r="E275" s="25"/>
      <c r="F275" s="25"/>
      <c r="G275" s="25"/>
      <c r="H275" s="25"/>
      <c r="I275" s="25"/>
      <c r="J275" s="2"/>
      <c r="K275" s="2"/>
      <c r="L275" s="2"/>
      <c r="M275" s="2"/>
      <c r="N275" s="2"/>
      <c r="O275" s="2"/>
      <c r="P275" s="53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53"/>
      <c r="AE275" s="57"/>
      <c r="AF275" s="57"/>
      <c r="AG275" s="411"/>
      <c r="AH275" s="411"/>
      <c r="AI275" s="411"/>
      <c r="AJ275" s="411"/>
      <c r="AK275" s="411"/>
      <c r="AL275" s="411"/>
      <c r="AM275" s="411"/>
      <c r="AN275" s="411"/>
      <c r="AO275" s="411"/>
      <c r="AP275" s="411"/>
      <c r="AQ275" s="243"/>
      <c r="AR275" s="243"/>
      <c r="AS275" s="243"/>
    </row>
    <row r="276" spans="1:50" s="10" customFormat="1" x14ac:dyDescent="0.3">
      <c r="A276" s="195"/>
      <c r="B276" s="25"/>
      <c r="C276" s="25"/>
      <c r="D276" s="94"/>
      <c r="E276" s="25"/>
      <c r="F276" s="25"/>
      <c r="G276" s="25"/>
      <c r="H276" s="25"/>
      <c r="I276" s="25"/>
      <c r="J276" s="2"/>
      <c r="K276" s="2"/>
      <c r="L276" s="2"/>
      <c r="M276" s="2"/>
      <c r="N276" s="2"/>
      <c r="O276" s="2"/>
      <c r="P276" s="53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53"/>
      <c r="AE276" s="57"/>
      <c r="AF276" s="57"/>
      <c r="AG276" s="411"/>
      <c r="AH276" s="411"/>
      <c r="AI276" s="411"/>
      <c r="AJ276" s="411"/>
      <c r="AK276" s="411"/>
      <c r="AL276" s="411"/>
      <c r="AM276" s="411"/>
      <c r="AN276" s="411"/>
      <c r="AO276" s="411"/>
      <c r="AP276" s="411"/>
      <c r="AQ276" s="243"/>
      <c r="AR276" s="243"/>
      <c r="AS276" s="243"/>
    </row>
    <row r="277" spans="1:50" s="10" customFormat="1" x14ac:dyDescent="0.3">
      <c r="A277" s="195"/>
      <c r="B277" s="25"/>
      <c r="C277" s="25"/>
      <c r="D277" s="94"/>
      <c r="E277" s="25"/>
      <c r="F277" s="25"/>
      <c r="G277" s="25"/>
      <c r="H277" s="25"/>
      <c r="I277" s="25"/>
      <c r="J277" s="2"/>
      <c r="K277" s="2"/>
      <c r="L277" s="2"/>
      <c r="M277" s="2"/>
      <c r="N277" s="2"/>
      <c r="O277" s="2"/>
      <c r="P277" s="53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53"/>
      <c r="AE277" s="57"/>
      <c r="AF277" s="57"/>
      <c r="AG277" s="411"/>
      <c r="AH277" s="411"/>
      <c r="AI277" s="411"/>
      <c r="AJ277" s="411"/>
      <c r="AK277" s="411"/>
      <c r="AL277" s="411"/>
      <c r="AM277" s="411"/>
      <c r="AN277" s="411"/>
      <c r="AO277" s="411"/>
      <c r="AP277" s="411"/>
      <c r="AQ277" s="243"/>
      <c r="AR277" s="243"/>
      <c r="AS277" s="243"/>
    </row>
    <row r="278" spans="1:50" s="10" customFormat="1" x14ac:dyDescent="0.3">
      <c r="A278" s="195"/>
      <c r="B278" s="25"/>
      <c r="C278" s="25"/>
      <c r="D278" s="94"/>
      <c r="E278" s="25"/>
      <c r="F278" s="25"/>
      <c r="G278" s="25"/>
      <c r="H278" s="25"/>
      <c r="I278" s="25"/>
      <c r="J278" s="2"/>
      <c r="K278" s="2"/>
      <c r="L278" s="2"/>
      <c r="M278" s="2"/>
      <c r="N278" s="2"/>
      <c r="O278" s="2"/>
      <c r="P278" s="53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53"/>
      <c r="AE278" s="57"/>
      <c r="AF278" s="57"/>
      <c r="AG278" s="411"/>
      <c r="AH278" s="411"/>
      <c r="AI278" s="411"/>
      <c r="AJ278" s="411"/>
      <c r="AK278" s="411"/>
      <c r="AL278" s="411"/>
      <c r="AM278" s="411"/>
      <c r="AN278" s="411"/>
      <c r="AO278" s="411"/>
      <c r="AP278" s="411"/>
      <c r="AQ278" s="243"/>
      <c r="AR278" s="243"/>
      <c r="AS278" s="243"/>
    </row>
    <row r="279" spans="1:50" s="10" customFormat="1" x14ac:dyDescent="0.3">
      <c r="A279" s="195"/>
      <c r="B279" s="25"/>
      <c r="C279" s="25"/>
      <c r="D279" s="94"/>
      <c r="E279" s="25"/>
      <c r="F279" s="25"/>
      <c r="G279" s="25"/>
      <c r="H279" s="25"/>
      <c r="I279" s="25"/>
      <c r="J279" s="2"/>
      <c r="K279" s="2"/>
      <c r="L279" s="2"/>
      <c r="M279" s="2"/>
      <c r="N279" s="2"/>
      <c r="O279" s="2"/>
      <c r="P279" s="53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53"/>
      <c r="AE279" s="57"/>
      <c r="AF279" s="57"/>
      <c r="AG279" s="411"/>
      <c r="AH279" s="411"/>
      <c r="AI279" s="411"/>
      <c r="AJ279" s="411"/>
      <c r="AK279" s="411"/>
      <c r="AL279" s="411"/>
      <c r="AM279" s="411"/>
      <c r="AN279" s="411"/>
      <c r="AO279" s="411"/>
      <c r="AP279" s="411"/>
      <c r="AQ279" s="243"/>
      <c r="AR279" s="243"/>
      <c r="AS279" s="243"/>
    </row>
    <row r="280" spans="1:50" s="10" customFormat="1" x14ac:dyDescent="0.3">
      <c r="A280" s="195"/>
      <c r="B280" s="25"/>
      <c r="C280" s="25"/>
      <c r="D280" s="94"/>
      <c r="E280" s="25"/>
      <c r="F280" s="25"/>
      <c r="G280" s="25"/>
      <c r="H280" s="25"/>
      <c r="I280" s="25"/>
      <c r="J280" s="2"/>
      <c r="K280" s="2"/>
      <c r="L280" s="2"/>
      <c r="M280" s="2"/>
      <c r="N280" s="2"/>
      <c r="O280" s="2"/>
      <c r="P280" s="53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53"/>
      <c r="AE280" s="57"/>
      <c r="AF280" s="57"/>
      <c r="AG280" s="411"/>
      <c r="AH280" s="411"/>
      <c r="AI280" s="411"/>
      <c r="AJ280" s="411"/>
      <c r="AK280" s="411"/>
      <c r="AL280" s="411"/>
      <c r="AM280" s="411"/>
      <c r="AN280" s="411"/>
      <c r="AO280" s="411"/>
      <c r="AP280" s="411"/>
      <c r="AQ280" s="243"/>
      <c r="AR280" s="243"/>
      <c r="AS280" s="243"/>
    </row>
    <row r="281" spans="1:50" s="10" customFormat="1" x14ac:dyDescent="0.3">
      <c r="A281" s="195"/>
      <c r="B281" s="25"/>
      <c r="C281" s="25"/>
      <c r="D281" s="94"/>
      <c r="E281" s="25"/>
      <c r="F281" s="25"/>
      <c r="G281" s="25"/>
      <c r="H281" s="25"/>
      <c r="I281" s="25"/>
      <c r="J281" s="2"/>
      <c r="K281" s="2"/>
      <c r="L281" s="2"/>
      <c r="M281" s="2"/>
      <c r="N281" s="2"/>
      <c r="O281" s="2"/>
      <c r="P281" s="53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53"/>
      <c r="AE281" s="57"/>
      <c r="AF281" s="57"/>
      <c r="AG281" s="411"/>
      <c r="AH281" s="411"/>
      <c r="AI281" s="411"/>
      <c r="AJ281" s="411"/>
      <c r="AK281" s="411"/>
      <c r="AL281" s="411"/>
      <c r="AM281" s="411"/>
      <c r="AN281" s="411"/>
      <c r="AO281" s="411"/>
      <c r="AP281" s="411"/>
      <c r="AQ281" s="243"/>
      <c r="AR281" s="243"/>
      <c r="AS281" s="243"/>
    </row>
    <row r="282" spans="1:50" s="10" customFormat="1" x14ac:dyDescent="0.3">
      <c r="A282" s="195"/>
      <c r="B282" s="25"/>
      <c r="C282" s="25"/>
      <c r="D282" s="94"/>
      <c r="E282" s="25"/>
      <c r="F282" s="25"/>
      <c r="G282" s="25"/>
      <c r="H282" s="25"/>
      <c r="I282" s="25"/>
      <c r="J282" s="2"/>
      <c r="K282" s="2"/>
      <c r="L282" s="2"/>
      <c r="M282" s="2"/>
      <c r="N282" s="2"/>
      <c r="O282" s="2"/>
      <c r="P282" s="53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53"/>
      <c r="AE282" s="57"/>
      <c r="AF282" s="57"/>
      <c r="AG282" s="411"/>
      <c r="AH282" s="411"/>
      <c r="AI282" s="411"/>
      <c r="AJ282" s="411"/>
      <c r="AK282" s="411"/>
      <c r="AL282" s="411"/>
      <c r="AM282" s="411"/>
      <c r="AN282" s="411"/>
      <c r="AO282" s="411"/>
      <c r="AP282" s="411"/>
      <c r="AQ282" s="243"/>
      <c r="AR282" s="243"/>
      <c r="AS282" s="243"/>
    </row>
    <row r="283" spans="1:50" x14ac:dyDescent="0.3">
      <c r="A283" s="195"/>
      <c r="B283" s="25"/>
      <c r="C283" s="25"/>
      <c r="D283" s="94"/>
      <c r="E283" s="25"/>
      <c r="F283" s="25"/>
      <c r="G283" s="25"/>
      <c r="H283" s="25"/>
      <c r="I283" s="25"/>
      <c r="J283" s="2"/>
      <c r="K283" s="2"/>
      <c r="L283" s="2"/>
      <c r="M283" s="2"/>
      <c r="N283" s="2"/>
      <c r="O283" s="2"/>
      <c r="P283" s="53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53"/>
      <c r="AE283" s="57"/>
      <c r="AF283" s="57"/>
      <c r="AG283" s="411"/>
      <c r="AH283" s="411"/>
      <c r="AI283" s="411"/>
      <c r="AJ283" s="411"/>
      <c r="AK283" s="411"/>
      <c r="AL283" s="411"/>
      <c r="AM283" s="411"/>
      <c r="AN283" s="411"/>
      <c r="AO283" s="411"/>
      <c r="AP283" s="411"/>
      <c r="AQ283" s="243"/>
      <c r="AR283" s="243"/>
      <c r="AS283" s="243"/>
      <c r="AT283" s="10"/>
      <c r="AU283" s="10"/>
      <c r="AV283" s="10"/>
      <c r="AW283" s="10"/>
      <c r="AX283" s="10"/>
    </row>
    <row r="284" spans="1:50" x14ac:dyDescent="0.3">
      <c r="A284" s="195"/>
      <c r="B284" s="25"/>
      <c r="C284" s="25"/>
      <c r="D284" s="94"/>
      <c r="E284" s="25"/>
      <c r="F284" s="25"/>
      <c r="G284" s="25"/>
      <c r="H284" s="25"/>
      <c r="I284" s="25"/>
      <c r="J284" s="2"/>
      <c r="K284" s="2"/>
      <c r="L284" s="2"/>
      <c r="M284" s="2"/>
      <c r="N284" s="2"/>
      <c r="O284" s="2"/>
      <c r="P284" s="53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53"/>
      <c r="AE284" s="57"/>
      <c r="AF284" s="57"/>
      <c r="AG284" s="411"/>
      <c r="AH284" s="411"/>
      <c r="AI284" s="411"/>
      <c r="AJ284" s="411"/>
      <c r="AK284" s="411"/>
      <c r="AL284" s="411"/>
      <c r="AM284" s="411"/>
      <c r="AN284" s="411"/>
      <c r="AO284" s="411"/>
      <c r="AP284" s="411"/>
      <c r="AQ284" s="243"/>
      <c r="AR284" s="243"/>
      <c r="AS284" s="243"/>
      <c r="AT284" s="10"/>
      <c r="AU284" s="10"/>
      <c r="AV284" s="10"/>
      <c r="AW284" s="10"/>
      <c r="AX284" s="10"/>
    </row>
    <row r="285" spans="1:50" x14ac:dyDescent="0.3">
      <c r="A285" s="195"/>
      <c r="B285" s="25"/>
      <c r="C285" s="25"/>
      <c r="D285" s="94"/>
      <c r="E285" s="25"/>
      <c r="F285" s="25"/>
      <c r="G285" s="25"/>
      <c r="H285" s="25"/>
      <c r="I285" s="25"/>
      <c r="J285" s="2"/>
      <c r="K285" s="2"/>
      <c r="L285" s="2"/>
      <c r="M285" s="2"/>
      <c r="N285" s="2"/>
      <c r="O285" s="2"/>
      <c r="P285" s="53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53"/>
      <c r="AE285" s="57"/>
      <c r="AF285" s="57"/>
      <c r="AG285" s="411"/>
      <c r="AH285" s="411"/>
      <c r="AI285" s="411"/>
      <c r="AJ285" s="411"/>
      <c r="AK285" s="411"/>
      <c r="AL285" s="411"/>
      <c r="AM285" s="411"/>
      <c r="AN285" s="411"/>
      <c r="AO285" s="411"/>
      <c r="AP285" s="411"/>
      <c r="AQ285" s="243"/>
      <c r="AR285" s="243"/>
      <c r="AS285" s="243"/>
      <c r="AT285" s="10"/>
      <c r="AU285" s="10"/>
      <c r="AV285" s="10"/>
      <c r="AW285" s="10"/>
      <c r="AX285" s="10"/>
    </row>
    <row r="286" spans="1:50" x14ac:dyDescent="0.3">
      <c r="A286" s="195"/>
      <c r="B286" s="25"/>
      <c r="C286" s="25"/>
      <c r="D286" s="94"/>
      <c r="E286" s="25"/>
      <c r="F286" s="25"/>
      <c r="G286" s="25"/>
      <c r="H286" s="25"/>
      <c r="I286" s="25"/>
      <c r="J286" s="2"/>
      <c r="K286" s="2"/>
      <c r="L286" s="2"/>
      <c r="M286" s="2"/>
      <c r="N286" s="2"/>
      <c r="O286" s="2"/>
      <c r="P286" s="53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53"/>
      <c r="AE286" s="57"/>
      <c r="AF286" s="57"/>
      <c r="AG286" s="411"/>
      <c r="AH286" s="411"/>
      <c r="AI286" s="411"/>
      <c r="AJ286" s="411"/>
      <c r="AK286" s="411"/>
      <c r="AL286" s="411"/>
      <c r="AM286" s="411"/>
      <c r="AN286" s="411"/>
      <c r="AO286" s="411"/>
      <c r="AP286" s="411"/>
      <c r="AQ286" s="243"/>
      <c r="AR286" s="243"/>
      <c r="AS286" s="243"/>
      <c r="AT286" s="10"/>
      <c r="AU286" s="10"/>
      <c r="AV286" s="10"/>
      <c r="AW286" s="10"/>
      <c r="AX286" s="10"/>
    </row>
    <row r="287" spans="1:50" x14ac:dyDescent="0.3">
      <c r="A287" s="195"/>
      <c r="B287" s="25"/>
      <c r="C287" s="25"/>
      <c r="D287" s="94"/>
      <c r="E287" s="25"/>
      <c r="F287" s="25"/>
      <c r="G287" s="25"/>
      <c r="H287" s="25"/>
      <c r="I287" s="25"/>
      <c r="J287" s="2"/>
      <c r="K287" s="2"/>
      <c r="L287" s="2"/>
      <c r="M287" s="2"/>
      <c r="N287" s="2"/>
      <c r="O287" s="2"/>
      <c r="P287" s="53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53"/>
      <c r="AE287" s="57"/>
      <c r="AF287" s="57"/>
      <c r="AG287" s="411"/>
      <c r="AH287" s="411"/>
      <c r="AI287" s="411"/>
      <c r="AJ287" s="411"/>
      <c r="AK287" s="411"/>
      <c r="AL287" s="411"/>
      <c r="AM287" s="411"/>
      <c r="AN287" s="411"/>
      <c r="AO287" s="411"/>
      <c r="AP287" s="411"/>
      <c r="AQ287" s="243"/>
      <c r="AR287" s="243"/>
      <c r="AS287" s="243"/>
      <c r="AT287" s="10"/>
      <c r="AU287" s="10"/>
      <c r="AV287" s="10"/>
      <c r="AW287" s="10"/>
      <c r="AX287" s="10"/>
    </row>
    <row r="288" spans="1:50" x14ac:dyDescent="0.3">
      <c r="A288" s="195"/>
      <c r="B288" s="25"/>
      <c r="C288" s="25"/>
      <c r="D288" s="94"/>
      <c r="E288" s="25"/>
      <c r="F288" s="25"/>
      <c r="G288" s="25"/>
      <c r="H288" s="25"/>
      <c r="I288" s="25"/>
      <c r="J288" s="2"/>
      <c r="K288" s="2"/>
      <c r="L288" s="2"/>
      <c r="M288" s="2"/>
      <c r="N288" s="2"/>
      <c r="O288" s="2"/>
      <c r="P288" s="53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53"/>
      <c r="AE288" s="57"/>
      <c r="AF288" s="57"/>
      <c r="AG288" s="411"/>
      <c r="AH288" s="411"/>
      <c r="AI288" s="411"/>
      <c r="AJ288" s="411"/>
      <c r="AK288" s="411"/>
      <c r="AL288" s="411"/>
      <c r="AM288" s="411"/>
      <c r="AN288" s="411"/>
      <c r="AO288" s="411"/>
      <c r="AP288" s="411"/>
      <c r="AQ288" s="243"/>
      <c r="AR288" s="243"/>
      <c r="AS288" s="243"/>
      <c r="AT288" s="10"/>
      <c r="AU288" s="10"/>
      <c r="AV288" s="10"/>
      <c r="AW288" s="10"/>
      <c r="AX288" s="10"/>
    </row>
    <row r="289" spans="1:50" x14ac:dyDescent="0.3">
      <c r="A289" s="195"/>
      <c r="B289" s="25"/>
      <c r="C289" s="25"/>
      <c r="D289" s="94"/>
      <c r="E289" s="25"/>
      <c r="F289" s="25"/>
      <c r="G289" s="25"/>
      <c r="H289" s="25"/>
      <c r="I289" s="25"/>
      <c r="J289" s="2"/>
      <c r="K289" s="2"/>
      <c r="L289" s="2"/>
      <c r="M289" s="2"/>
      <c r="N289" s="2"/>
      <c r="O289" s="2"/>
      <c r="P289" s="53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53"/>
      <c r="AE289" s="57"/>
      <c r="AF289" s="57"/>
      <c r="AG289" s="411"/>
      <c r="AH289" s="411"/>
      <c r="AI289" s="411"/>
      <c r="AJ289" s="411"/>
      <c r="AK289" s="411"/>
      <c r="AL289" s="411"/>
      <c r="AM289" s="411"/>
      <c r="AN289" s="411"/>
      <c r="AO289" s="411"/>
      <c r="AP289" s="411"/>
      <c r="AQ289" s="243"/>
      <c r="AR289" s="243"/>
      <c r="AS289" s="243"/>
      <c r="AT289" s="10"/>
      <c r="AU289" s="10"/>
      <c r="AV289" s="10"/>
      <c r="AW289" s="10"/>
      <c r="AX289" s="10"/>
    </row>
    <row r="290" spans="1:50" x14ac:dyDescent="0.3">
      <c r="A290" s="195"/>
      <c r="B290" s="25"/>
      <c r="C290" s="25"/>
      <c r="D290" s="94"/>
      <c r="E290" s="25"/>
      <c r="F290" s="25"/>
      <c r="G290" s="25"/>
      <c r="H290" s="25"/>
      <c r="I290" s="25"/>
      <c r="J290" s="2"/>
      <c r="K290" s="2"/>
      <c r="L290" s="2"/>
      <c r="M290" s="2"/>
      <c r="N290" s="2"/>
      <c r="O290" s="2"/>
      <c r="P290" s="53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53"/>
      <c r="AE290" s="57"/>
      <c r="AF290" s="57"/>
      <c r="AG290" s="411"/>
      <c r="AH290" s="411"/>
      <c r="AI290" s="411"/>
      <c r="AJ290" s="411"/>
      <c r="AK290" s="411"/>
      <c r="AL290" s="411"/>
      <c r="AM290" s="411"/>
      <c r="AN290" s="411"/>
      <c r="AO290" s="411"/>
      <c r="AP290" s="411"/>
      <c r="AQ290" s="243"/>
      <c r="AR290" s="243"/>
      <c r="AS290" s="243"/>
      <c r="AT290" s="10"/>
      <c r="AU290" s="10"/>
      <c r="AV290" s="10"/>
      <c r="AW290" s="10"/>
      <c r="AX290" s="10"/>
    </row>
    <row r="291" spans="1:50" x14ac:dyDescent="0.3">
      <c r="A291" s="195"/>
      <c r="B291" s="25"/>
      <c r="C291" s="25"/>
      <c r="D291" s="94"/>
      <c r="E291" s="25"/>
      <c r="F291" s="25"/>
      <c r="G291" s="25"/>
      <c r="H291" s="25"/>
      <c r="I291" s="25"/>
      <c r="J291" s="2"/>
      <c r="K291" s="2"/>
      <c r="L291" s="2"/>
      <c r="M291" s="2"/>
      <c r="N291" s="2"/>
      <c r="O291" s="2"/>
      <c r="P291" s="53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53"/>
      <c r="AE291" s="57"/>
      <c r="AF291" s="57"/>
      <c r="AG291" s="411"/>
      <c r="AH291" s="411"/>
      <c r="AI291" s="411"/>
      <c r="AJ291" s="411"/>
      <c r="AK291" s="411"/>
      <c r="AL291" s="411"/>
      <c r="AM291" s="411"/>
      <c r="AN291" s="411"/>
      <c r="AO291" s="411"/>
      <c r="AP291" s="411"/>
      <c r="AQ291" s="243"/>
      <c r="AR291" s="243"/>
      <c r="AS291" s="243"/>
      <c r="AT291" s="10"/>
      <c r="AU291" s="10"/>
      <c r="AV291" s="10"/>
      <c r="AW291" s="10"/>
      <c r="AX291" s="10"/>
    </row>
    <row r="292" spans="1:50" x14ac:dyDescent="0.3">
      <c r="A292" s="195"/>
      <c r="B292" s="25"/>
      <c r="C292" s="25"/>
      <c r="D292" s="94"/>
      <c r="E292" s="25"/>
      <c r="F292" s="25"/>
      <c r="G292" s="25"/>
      <c r="H292" s="25"/>
      <c r="I292" s="25"/>
      <c r="J292" s="2"/>
      <c r="K292" s="2"/>
      <c r="L292" s="2"/>
      <c r="M292" s="2"/>
      <c r="N292" s="2"/>
      <c r="O292" s="2"/>
      <c r="P292" s="53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53"/>
      <c r="AE292" s="57"/>
      <c r="AF292" s="57"/>
      <c r="AG292" s="411"/>
      <c r="AH292" s="411"/>
      <c r="AI292" s="411"/>
      <c r="AJ292" s="411"/>
      <c r="AK292" s="411"/>
      <c r="AL292" s="411"/>
      <c r="AM292" s="411"/>
      <c r="AN292" s="411"/>
      <c r="AO292" s="411"/>
      <c r="AP292" s="411"/>
      <c r="AQ292" s="243"/>
      <c r="AR292" s="243"/>
      <c r="AS292" s="243"/>
      <c r="AT292" s="10"/>
      <c r="AU292" s="10"/>
      <c r="AV292" s="10"/>
      <c r="AW292" s="10"/>
      <c r="AX292" s="10"/>
    </row>
    <row r="293" spans="1:50" x14ac:dyDescent="0.3">
      <c r="A293" s="195"/>
      <c r="B293" s="25"/>
      <c r="C293" s="25"/>
      <c r="D293" s="94"/>
      <c r="E293" s="25"/>
      <c r="F293" s="25"/>
      <c r="G293" s="25"/>
      <c r="H293" s="25"/>
      <c r="I293" s="25"/>
      <c r="J293" s="2"/>
      <c r="K293" s="2"/>
      <c r="L293" s="2"/>
      <c r="M293" s="2"/>
      <c r="N293" s="2"/>
      <c r="O293" s="2"/>
      <c r="P293" s="53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53"/>
      <c r="AE293" s="57"/>
      <c r="AF293" s="57"/>
      <c r="AG293" s="411"/>
      <c r="AH293" s="411"/>
      <c r="AI293" s="411"/>
      <c r="AJ293" s="411"/>
      <c r="AK293" s="411"/>
      <c r="AL293" s="411"/>
      <c r="AM293" s="411"/>
      <c r="AN293" s="411"/>
      <c r="AO293" s="411"/>
      <c r="AP293" s="411"/>
      <c r="AQ293" s="243"/>
      <c r="AR293" s="243"/>
      <c r="AS293" s="243"/>
      <c r="AT293" s="10"/>
      <c r="AU293" s="10"/>
      <c r="AV293" s="10"/>
      <c r="AW293" s="10"/>
      <c r="AX293" s="10"/>
    </row>
    <row r="294" spans="1:50" x14ac:dyDescent="0.3">
      <c r="A294" s="195"/>
      <c r="B294" s="25"/>
      <c r="C294" s="25"/>
      <c r="D294" s="94"/>
      <c r="E294" s="25"/>
      <c r="F294" s="25"/>
      <c r="G294" s="25"/>
      <c r="H294" s="25"/>
      <c r="I294" s="25"/>
      <c r="J294" s="2"/>
      <c r="K294" s="2"/>
      <c r="L294" s="2"/>
      <c r="M294" s="2"/>
      <c r="N294" s="2"/>
      <c r="O294" s="2"/>
      <c r="P294" s="53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53"/>
      <c r="AE294" s="57"/>
      <c r="AF294" s="57"/>
      <c r="AG294" s="411"/>
      <c r="AH294" s="411"/>
      <c r="AI294" s="411"/>
      <c r="AJ294" s="411"/>
      <c r="AK294" s="411"/>
      <c r="AL294" s="411"/>
      <c r="AM294" s="411"/>
      <c r="AN294" s="411"/>
      <c r="AO294" s="411"/>
      <c r="AP294" s="411"/>
      <c r="AQ294" s="243"/>
      <c r="AR294" s="243"/>
      <c r="AS294" s="243"/>
      <c r="AT294" s="10"/>
      <c r="AU294" s="10"/>
      <c r="AV294" s="10"/>
      <c r="AW294" s="10"/>
      <c r="AX294" s="10"/>
    </row>
    <row r="295" spans="1:50" x14ac:dyDescent="0.3">
      <c r="A295" s="195"/>
      <c r="B295" s="25"/>
      <c r="C295" s="25"/>
      <c r="D295" s="94"/>
      <c r="E295" s="25"/>
      <c r="F295" s="25"/>
      <c r="G295" s="25"/>
      <c r="H295" s="25"/>
      <c r="I295" s="25"/>
      <c r="J295" s="2"/>
      <c r="K295" s="2"/>
      <c r="L295" s="2"/>
      <c r="M295" s="2"/>
      <c r="N295" s="2"/>
      <c r="O295" s="2"/>
      <c r="P295" s="53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53"/>
      <c r="AE295" s="57"/>
      <c r="AF295" s="57"/>
      <c r="AG295" s="411"/>
      <c r="AH295" s="411"/>
      <c r="AI295" s="411"/>
      <c r="AJ295" s="411"/>
      <c r="AK295" s="411"/>
      <c r="AL295" s="411"/>
      <c r="AM295" s="411"/>
      <c r="AN295" s="411"/>
      <c r="AO295" s="411"/>
      <c r="AP295" s="411"/>
      <c r="AQ295" s="243"/>
      <c r="AR295" s="243"/>
      <c r="AS295" s="243"/>
      <c r="AT295" s="10"/>
      <c r="AU295" s="10"/>
      <c r="AV295" s="10"/>
      <c r="AW295" s="10"/>
      <c r="AX295" s="10"/>
    </row>
    <row r="296" spans="1:50" x14ac:dyDescent="0.3">
      <c r="A296" s="195"/>
      <c r="B296" s="25"/>
      <c r="C296" s="25"/>
      <c r="D296" s="94"/>
      <c r="E296" s="25"/>
      <c r="F296" s="25"/>
      <c r="G296" s="25"/>
      <c r="H296" s="25"/>
      <c r="I296" s="25"/>
      <c r="J296" s="2"/>
      <c r="K296" s="2"/>
      <c r="L296" s="2"/>
      <c r="M296" s="2"/>
      <c r="N296" s="2"/>
      <c r="O296" s="2"/>
      <c r="P296" s="53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53"/>
      <c r="AE296" s="57"/>
      <c r="AF296" s="57"/>
      <c r="AG296" s="411"/>
      <c r="AH296" s="411"/>
      <c r="AI296" s="411"/>
      <c r="AJ296" s="411"/>
      <c r="AK296" s="411"/>
      <c r="AL296" s="411"/>
      <c r="AM296" s="411"/>
      <c r="AN296" s="411"/>
      <c r="AO296" s="411"/>
      <c r="AP296" s="411"/>
      <c r="AQ296" s="243"/>
      <c r="AR296" s="243"/>
      <c r="AS296" s="243"/>
      <c r="AT296" s="10"/>
      <c r="AU296" s="10"/>
      <c r="AV296" s="10"/>
      <c r="AW296" s="10"/>
      <c r="AX296" s="10"/>
    </row>
    <row r="297" spans="1:50" x14ac:dyDescent="0.3">
      <c r="A297" s="195"/>
      <c r="B297" s="25"/>
      <c r="C297" s="25"/>
      <c r="D297" s="94"/>
      <c r="E297" s="25"/>
      <c r="F297" s="25"/>
      <c r="G297" s="25"/>
      <c r="H297" s="25"/>
      <c r="I297" s="25"/>
      <c r="J297" s="2"/>
      <c r="K297" s="2"/>
      <c r="L297" s="2"/>
      <c r="M297" s="2"/>
      <c r="N297" s="2"/>
      <c r="O297" s="2"/>
      <c r="P297" s="53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53"/>
      <c r="AE297" s="57"/>
      <c r="AF297" s="57"/>
      <c r="AG297" s="411"/>
      <c r="AH297" s="411"/>
      <c r="AI297" s="411"/>
      <c r="AJ297" s="411"/>
      <c r="AK297" s="411"/>
      <c r="AL297" s="411"/>
      <c r="AM297" s="411"/>
      <c r="AN297" s="411"/>
      <c r="AO297" s="411"/>
      <c r="AP297" s="411"/>
      <c r="AQ297" s="243"/>
      <c r="AR297" s="243"/>
      <c r="AS297" s="243"/>
      <c r="AT297" s="10"/>
      <c r="AU297" s="10"/>
      <c r="AV297" s="10"/>
      <c r="AW297" s="10"/>
      <c r="AX297" s="10"/>
    </row>
    <row r="298" spans="1:50" x14ac:dyDescent="0.3">
      <c r="A298" s="195"/>
      <c r="B298" s="25"/>
      <c r="C298" s="25"/>
      <c r="D298" s="94"/>
      <c r="E298" s="25"/>
      <c r="F298" s="25"/>
      <c r="G298" s="25"/>
      <c r="H298" s="25"/>
      <c r="I298" s="25"/>
      <c r="J298" s="2"/>
      <c r="K298" s="2"/>
      <c r="L298" s="2"/>
      <c r="M298" s="2"/>
      <c r="N298" s="2"/>
      <c r="O298" s="2"/>
      <c r="P298" s="53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53"/>
      <c r="AE298" s="57"/>
      <c r="AF298" s="57"/>
      <c r="AG298" s="411"/>
      <c r="AH298" s="411"/>
      <c r="AI298" s="411"/>
      <c r="AJ298" s="411"/>
      <c r="AK298" s="411"/>
      <c r="AL298" s="411"/>
      <c r="AM298" s="411"/>
      <c r="AN298" s="411"/>
      <c r="AO298" s="411"/>
      <c r="AP298" s="411"/>
      <c r="AQ298" s="243"/>
      <c r="AR298" s="243"/>
      <c r="AS298" s="243"/>
      <c r="AT298" s="10"/>
      <c r="AU298" s="10"/>
      <c r="AV298" s="10"/>
      <c r="AW298" s="10"/>
      <c r="AX298" s="10"/>
    </row>
    <row r="299" spans="1:50" x14ac:dyDescent="0.3">
      <c r="A299" s="195"/>
      <c r="B299" s="25"/>
      <c r="C299" s="25"/>
      <c r="D299" s="94"/>
      <c r="E299" s="25"/>
      <c r="F299" s="25"/>
      <c r="G299" s="25"/>
      <c r="H299" s="25"/>
      <c r="I299" s="25"/>
      <c r="J299" s="2"/>
      <c r="K299" s="2"/>
      <c r="L299" s="2"/>
      <c r="M299" s="2"/>
      <c r="N299" s="2"/>
      <c r="O299" s="2"/>
      <c r="P299" s="53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53"/>
      <c r="AE299" s="57"/>
      <c r="AF299" s="57"/>
      <c r="AG299" s="411"/>
      <c r="AH299" s="411"/>
      <c r="AI299" s="411"/>
      <c r="AJ299" s="411"/>
      <c r="AK299" s="411"/>
      <c r="AL299" s="411"/>
      <c r="AM299" s="411"/>
      <c r="AN299" s="411"/>
      <c r="AO299" s="411"/>
      <c r="AP299" s="411"/>
      <c r="AQ299" s="243"/>
      <c r="AR299" s="243"/>
      <c r="AS299" s="243"/>
      <c r="AT299" s="10"/>
      <c r="AU299" s="10"/>
      <c r="AV299" s="10"/>
      <c r="AW299" s="10"/>
      <c r="AX299" s="10"/>
    </row>
    <row r="300" spans="1:50" x14ac:dyDescent="0.3">
      <c r="A300" s="195"/>
      <c r="B300" s="25"/>
      <c r="C300" s="25"/>
      <c r="D300" s="94"/>
      <c r="E300" s="25"/>
      <c r="F300" s="25"/>
      <c r="G300" s="25"/>
      <c r="H300" s="25"/>
      <c r="I300" s="25"/>
      <c r="J300" s="2"/>
      <c r="K300" s="2"/>
      <c r="L300" s="2"/>
      <c r="M300" s="2"/>
      <c r="N300" s="2"/>
      <c r="O300" s="2"/>
      <c r="P300" s="53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53"/>
      <c r="AE300" s="57"/>
      <c r="AF300" s="57"/>
      <c r="AG300" s="411"/>
      <c r="AH300" s="411"/>
      <c r="AI300" s="411"/>
      <c r="AJ300" s="411"/>
      <c r="AK300" s="411"/>
      <c r="AL300" s="411"/>
      <c r="AM300" s="411"/>
      <c r="AN300" s="411"/>
      <c r="AO300" s="411"/>
      <c r="AP300" s="411"/>
      <c r="AQ300" s="243"/>
      <c r="AR300" s="243"/>
      <c r="AS300" s="243"/>
      <c r="AT300" s="10"/>
      <c r="AU300" s="10"/>
      <c r="AV300" s="10"/>
      <c r="AW300" s="10"/>
      <c r="AX300" s="10"/>
    </row>
    <row r="301" spans="1:50" x14ac:dyDescent="0.3">
      <c r="A301" s="195"/>
      <c r="B301" s="25"/>
      <c r="C301" s="25"/>
      <c r="D301" s="94"/>
      <c r="E301" s="25"/>
      <c r="F301" s="25"/>
      <c r="G301" s="25"/>
      <c r="H301" s="25"/>
      <c r="I301" s="25"/>
      <c r="J301" s="2"/>
      <c r="K301" s="2"/>
      <c r="L301" s="2"/>
      <c r="M301" s="2"/>
      <c r="N301" s="2"/>
      <c r="O301" s="2"/>
      <c r="P301" s="53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53"/>
      <c r="AE301" s="57"/>
      <c r="AF301" s="57"/>
      <c r="AG301" s="411"/>
      <c r="AH301" s="411"/>
      <c r="AI301" s="411"/>
      <c r="AJ301" s="411"/>
      <c r="AK301" s="411"/>
      <c r="AL301" s="411"/>
      <c r="AM301" s="411"/>
      <c r="AN301" s="411"/>
      <c r="AO301" s="411"/>
      <c r="AP301" s="411"/>
      <c r="AQ301" s="243"/>
      <c r="AR301" s="243"/>
      <c r="AS301" s="243"/>
      <c r="AT301" s="10"/>
      <c r="AU301" s="10"/>
      <c r="AV301" s="10"/>
      <c r="AW301" s="10"/>
      <c r="AX301" s="10"/>
    </row>
    <row r="302" spans="1:50" x14ac:dyDescent="0.3">
      <c r="A302" s="195"/>
      <c r="B302" s="25"/>
      <c r="C302" s="25"/>
      <c r="D302" s="94"/>
      <c r="E302" s="25"/>
      <c r="F302" s="25"/>
      <c r="G302" s="25"/>
      <c r="H302" s="25"/>
      <c r="I302" s="25"/>
      <c r="J302" s="2"/>
      <c r="K302" s="2"/>
      <c r="L302" s="2"/>
      <c r="M302" s="2"/>
      <c r="N302" s="2"/>
      <c r="O302" s="2"/>
      <c r="P302" s="53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53"/>
      <c r="AE302" s="57"/>
      <c r="AF302" s="57"/>
      <c r="AG302" s="411"/>
      <c r="AH302" s="411"/>
      <c r="AI302" s="411"/>
      <c r="AJ302" s="411"/>
      <c r="AK302" s="411"/>
      <c r="AL302" s="411"/>
      <c r="AM302" s="411"/>
      <c r="AN302" s="411"/>
      <c r="AO302" s="411"/>
      <c r="AP302" s="411"/>
      <c r="AQ302" s="243"/>
      <c r="AR302" s="243"/>
      <c r="AS302" s="243"/>
      <c r="AT302" s="10"/>
      <c r="AU302" s="10"/>
      <c r="AV302" s="10"/>
      <c r="AW302" s="10"/>
      <c r="AX302" s="10"/>
    </row>
    <row r="303" spans="1:50" x14ac:dyDescent="0.3">
      <c r="A303" s="195"/>
      <c r="B303" s="25"/>
      <c r="C303" s="25"/>
      <c r="D303" s="94"/>
      <c r="E303" s="25"/>
      <c r="F303" s="25"/>
      <c r="G303" s="25"/>
      <c r="H303" s="25"/>
      <c r="I303" s="25"/>
      <c r="J303" s="2"/>
      <c r="K303" s="2"/>
      <c r="L303" s="2"/>
      <c r="M303" s="2"/>
      <c r="N303" s="2"/>
      <c r="O303" s="2"/>
      <c r="P303" s="53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53"/>
      <c r="AE303" s="57"/>
      <c r="AF303" s="57"/>
      <c r="AG303" s="411"/>
      <c r="AH303" s="411"/>
      <c r="AI303" s="411"/>
      <c r="AJ303" s="411"/>
      <c r="AK303" s="411"/>
      <c r="AL303" s="411"/>
      <c r="AM303" s="411"/>
      <c r="AN303" s="411"/>
      <c r="AO303" s="411"/>
      <c r="AP303" s="411"/>
      <c r="AQ303" s="243"/>
      <c r="AR303" s="243"/>
      <c r="AS303" s="243"/>
      <c r="AT303" s="10"/>
      <c r="AU303" s="10"/>
      <c r="AV303" s="10"/>
      <c r="AW303" s="10"/>
      <c r="AX303" s="10"/>
    </row>
    <row r="304" spans="1:50" x14ac:dyDescent="0.3">
      <c r="A304" s="195"/>
      <c r="B304" s="25"/>
      <c r="C304" s="25"/>
      <c r="D304" s="94"/>
      <c r="E304" s="25"/>
      <c r="F304" s="25"/>
      <c r="G304" s="25"/>
      <c r="H304" s="25"/>
      <c r="I304" s="25"/>
      <c r="J304" s="2"/>
      <c r="K304" s="2"/>
      <c r="L304" s="2"/>
      <c r="M304" s="2"/>
      <c r="N304" s="2"/>
      <c r="O304" s="2"/>
      <c r="P304" s="53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53"/>
      <c r="AE304" s="57"/>
      <c r="AF304" s="57"/>
      <c r="AG304" s="411"/>
      <c r="AH304" s="411"/>
      <c r="AI304" s="411"/>
      <c r="AJ304" s="411"/>
      <c r="AK304" s="411"/>
      <c r="AL304" s="411"/>
      <c r="AM304" s="411"/>
      <c r="AN304" s="411"/>
      <c r="AO304" s="411"/>
      <c r="AP304" s="411"/>
      <c r="AQ304" s="243"/>
      <c r="AR304" s="243"/>
      <c r="AS304" s="243"/>
      <c r="AT304" s="10"/>
      <c r="AU304" s="10"/>
      <c r="AV304" s="10"/>
      <c r="AW304" s="10"/>
      <c r="AX304" s="10"/>
    </row>
    <row r="305" spans="1:50" x14ac:dyDescent="0.3">
      <c r="A305" s="195"/>
      <c r="B305" s="25"/>
      <c r="C305" s="25"/>
      <c r="D305" s="94"/>
      <c r="E305" s="25"/>
      <c r="F305" s="25"/>
      <c r="G305" s="25"/>
      <c r="H305" s="25"/>
      <c r="I305" s="25"/>
      <c r="J305" s="2"/>
      <c r="K305" s="2"/>
      <c r="L305" s="2"/>
      <c r="M305" s="2"/>
      <c r="N305" s="2"/>
      <c r="O305" s="2"/>
      <c r="P305" s="53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53"/>
      <c r="AE305" s="57"/>
      <c r="AF305" s="57"/>
      <c r="AG305" s="411"/>
      <c r="AH305" s="411"/>
      <c r="AI305" s="411"/>
      <c r="AJ305" s="411"/>
      <c r="AK305" s="411"/>
      <c r="AL305" s="411"/>
      <c r="AM305" s="411"/>
      <c r="AN305" s="411"/>
      <c r="AO305" s="411"/>
      <c r="AP305" s="411"/>
      <c r="AQ305" s="243"/>
      <c r="AR305" s="243"/>
      <c r="AS305" s="243"/>
      <c r="AT305" s="10"/>
      <c r="AU305" s="10"/>
      <c r="AV305" s="10"/>
      <c r="AW305" s="10"/>
      <c r="AX305" s="10"/>
    </row>
    <row r="306" spans="1:50" x14ac:dyDescent="0.3">
      <c r="A306" s="195"/>
      <c r="B306" s="25"/>
      <c r="C306" s="25"/>
      <c r="D306" s="94"/>
      <c r="E306" s="25"/>
      <c r="F306" s="25"/>
      <c r="G306" s="25"/>
      <c r="H306" s="25"/>
      <c r="I306" s="25"/>
      <c r="J306" s="2"/>
      <c r="K306" s="2"/>
      <c r="L306" s="2"/>
      <c r="M306" s="2"/>
      <c r="N306" s="2"/>
      <c r="O306" s="2"/>
      <c r="P306" s="53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53"/>
      <c r="AE306" s="57"/>
      <c r="AF306" s="57"/>
      <c r="AG306" s="411"/>
      <c r="AH306" s="411"/>
      <c r="AI306" s="411"/>
      <c r="AJ306" s="411"/>
      <c r="AK306" s="411"/>
      <c r="AL306" s="411"/>
      <c r="AM306" s="411"/>
      <c r="AN306" s="411"/>
      <c r="AO306" s="411"/>
      <c r="AP306" s="411"/>
      <c r="AQ306" s="243"/>
      <c r="AR306" s="243"/>
      <c r="AS306" s="243"/>
      <c r="AT306" s="10"/>
      <c r="AU306" s="10"/>
      <c r="AV306" s="10"/>
      <c r="AW306" s="10"/>
      <c r="AX306" s="10"/>
    </row>
    <row r="307" spans="1:50" x14ac:dyDescent="0.3">
      <c r="A307" s="195"/>
      <c r="B307" s="25"/>
      <c r="C307" s="25"/>
      <c r="D307" s="94"/>
      <c r="E307" s="25"/>
      <c r="F307" s="25"/>
      <c r="G307" s="25"/>
      <c r="H307" s="25"/>
      <c r="I307" s="25"/>
      <c r="J307" s="2"/>
      <c r="K307" s="2"/>
      <c r="L307" s="2"/>
      <c r="M307" s="2"/>
      <c r="N307" s="2"/>
      <c r="O307" s="2"/>
      <c r="P307" s="53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53"/>
      <c r="AE307" s="57"/>
      <c r="AF307" s="57"/>
      <c r="AG307" s="411"/>
      <c r="AH307" s="411"/>
      <c r="AI307" s="411"/>
      <c r="AJ307" s="411"/>
      <c r="AK307" s="411"/>
      <c r="AL307" s="411"/>
      <c r="AM307" s="411"/>
      <c r="AN307" s="411"/>
      <c r="AO307" s="411"/>
      <c r="AP307" s="411"/>
      <c r="AQ307" s="243"/>
      <c r="AR307" s="243"/>
      <c r="AS307" s="243"/>
      <c r="AT307" s="10"/>
      <c r="AU307" s="10"/>
      <c r="AV307" s="10"/>
      <c r="AW307" s="10"/>
      <c r="AX307" s="10"/>
    </row>
    <row r="308" spans="1:50" x14ac:dyDescent="0.3">
      <c r="A308" s="195"/>
      <c r="B308" s="25"/>
      <c r="C308" s="25"/>
      <c r="D308" s="94"/>
      <c r="E308" s="25"/>
      <c r="F308" s="25"/>
      <c r="G308" s="25"/>
      <c r="H308" s="25"/>
      <c r="I308" s="25"/>
      <c r="J308" s="2"/>
      <c r="K308" s="2"/>
      <c r="L308" s="2"/>
      <c r="M308" s="2"/>
      <c r="N308" s="2"/>
      <c r="O308" s="2"/>
      <c r="P308" s="53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53"/>
      <c r="AE308" s="57"/>
      <c r="AF308" s="57"/>
      <c r="AG308" s="411"/>
      <c r="AH308" s="411"/>
      <c r="AI308" s="411"/>
      <c r="AJ308" s="411"/>
      <c r="AK308" s="411"/>
      <c r="AL308" s="411"/>
      <c r="AM308" s="411"/>
      <c r="AN308" s="411"/>
      <c r="AO308" s="411"/>
      <c r="AP308" s="411"/>
      <c r="AQ308" s="243"/>
      <c r="AR308" s="243"/>
      <c r="AS308" s="243"/>
      <c r="AT308" s="10"/>
      <c r="AU308" s="10"/>
      <c r="AV308" s="10"/>
      <c r="AW308" s="10"/>
      <c r="AX308" s="10"/>
    </row>
    <row r="309" spans="1:50" x14ac:dyDescent="0.3">
      <c r="A309" s="195"/>
      <c r="B309" s="25"/>
      <c r="C309" s="25"/>
      <c r="D309" s="94"/>
      <c r="E309" s="25"/>
      <c r="F309" s="25"/>
      <c r="G309" s="25"/>
      <c r="H309" s="25"/>
      <c r="I309" s="25"/>
      <c r="J309" s="2"/>
      <c r="K309" s="2"/>
      <c r="L309" s="2"/>
      <c r="M309" s="2"/>
      <c r="N309" s="2"/>
      <c r="O309" s="2"/>
      <c r="P309" s="53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53"/>
      <c r="AE309" s="57"/>
      <c r="AF309" s="57"/>
      <c r="AG309" s="411"/>
      <c r="AH309" s="411"/>
      <c r="AI309" s="411"/>
      <c r="AJ309" s="411"/>
      <c r="AK309" s="411"/>
      <c r="AL309" s="411"/>
      <c r="AM309" s="411"/>
      <c r="AN309" s="411"/>
      <c r="AO309" s="411"/>
      <c r="AP309" s="411"/>
      <c r="AQ309" s="243"/>
      <c r="AR309" s="243"/>
      <c r="AS309" s="243"/>
      <c r="AT309" s="10"/>
      <c r="AU309" s="10"/>
      <c r="AV309" s="10"/>
      <c r="AW309" s="10"/>
      <c r="AX309" s="10"/>
    </row>
    <row r="310" spans="1:50" x14ac:dyDescent="0.3">
      <c r="A310" s="195"/>
      <c r="B310" s="25"/>
      <c r="C310" s="25"/>
      <c r="D310" s="94"/>
      <c r="E310" s="25"/>
      <c r="F310" s="25"/>
      <c r="G310" s="25"/>
      <c r="H310" s="25"/>
      <c r="I310" s="25"/>
      <c r="J310" s="2"/>
      <c r="K310" s="2"/>
      <c r="L310" s="2"/>
      <c r="M310" s="2"/>
      <c r="N310" s="2"/>
      <c r="O310" s="2"/>
      <c r="P310" s="53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53"/>
      <c r="AE310" s="57"/>
      <c r="AF310" s="57"/>
      <c r="AG310" s="411"/>
      <c r="AH310" s="411"/>
      <c r="AI310" s="411"/>
      <c r="AJ310" s="411"/>
      <c r="AK310" s="411"/>
      <c r="AL310" s="411"/>
      <c r="AM310" s="411"/>
      <c r="AN310" s="411"/>
      <c r="AO310" s="411"/>
      <c r="AP310" s="411"/>
      <c r="AQ310" s="243"/>
      <c r="AR310" s="243"/>
      <c r="AS310" s="243"/>
      <c r="AT310" s="10"/>
      <c r="AU310" s="10"/>
      <c r="AV310" s="10"/>
      <c r="AW310" s="10"/>
      <c r="AX310" s="10"/>
    </row>
    <row r="311" spans="1:50" x14ac:dyDescent="0.3">
      <c r="A311" s="195"/>
      <c r="B311" s="25"/>
      <c r="C311" s="25"/>
      <c r="D311" s="94"/>
      <c r="E311" s="25"/>
      <c r="F311" s="25"/>
      <c r="G311" s="25"/>
      <c r="H311" s="25"/>
      <c r="I311" s="25"/>
      <c r="J311" s="2"/>
      <c r="K311" s="2"/>
      <c r="L311" s="2"/>
      <c r="M311" s="2"/>
      <c r="N311" s="2"/>
      <c r="O311" s="2"/>
      <c r="P311" s="53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53"/>
      <c r="AE311" s="57"/>
      <c r="AF311" s="57"/>
      <c r="AG311" s="411"/>
      <c r="AH311" s="411"/>
      <c r="AI311" s="411"/>
      <c r="AJ311" s="411"/>
      <c r="AK311" s="411"/>
      <c r="AL311" s="411"/>
      <c r="AM311" s="411"/>
      <c r="AN311" s="411"/>
      <c r="AO311" s="411"/>
      <c r="AP311" s="411"/>
      <c r="AQ311" s="243"/>
      <c r="AR311" s="243"/>
      <c r="AS311" s="243"/>
      <c r="AT311" s="10"/>
      <c r="AU311" s="10"/>
      <c r="AV311" s="10"/>
      <c r="AW311" s="10"/>
      <c r="AX311" s="10"/>
    </row>
    <row r="312" spans="1:50" x14ac:dyDescent="0.3">
      <c r="A312" s="195"/>
      <c r="B312" s="25"/>
      <c r="C312" s="25"/>
      <c r="D312" s="94"/>
      <c r="E312" s="25"/>
      <c r="F312" s="25"/>
      <c r="G312" s="25"/>
      <c r="H312" s="25"/>
      <c r="I312" s="25"/>
      <c r="J312" s="2"/>
      <c r="K312" s="2"/>
      <c r="L312" s="2"/>
      <c r="M312" s="2"/>
      <c r="N312" s="2"/>
      <c r="O312" s="2"/>
      <c r="P312" s="53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53"/>
      <c r="AE312" s="57"/>
      <c r="AF312" s="57"/>
      <c r="AG312" s="411"/>
      <c r="AH312" s="411"/>
      <c r="AI312" s="411"/>
      <c r="AJ312" s="411"/>
      <c r="AK312" s="411"/>
      <c r="AL312" s="411"/>
      <c r="AM312" s="411"/>
      <c r="AN312" s="411"/>
      <c r="AO312" s="411"/>
      <c r="AP312" s="411"/>
      <c r="AQ312" s="243"/>
      <c r="AR312" s="243"/>
      <c r="AS312" s="243"/>
      <c r="AT312" s="10"/>
      <c r="AU312" s="10"/>
      <c r="AV312" s="10"/>
      <c r="AW312" s="10"/>
      <c r="AX312" s="10"/>
    </row>
    <row r="313" spans="1:50" x14ac:dyDescent="0.3">
      <c r="A313" s="195"/>
      <c r="B313" s="25"/>
      <c r="C313" s="25"/>
      <c r="D313" s="94"/>
      <c r="E313" s="25"/>
      <c r="F313" s="25"/>
      <c r="G313" s="25"/>
      <c r="H313" s="25"/>
      <c r="I313" s="25"/>
      <c r="J313" s="2"/>
      <c r="K313" s="2"/>
      <c r="L313" s="2"/>
      <c r="M313" s="2"/>
      <c r="N313" s="2"/>
      <c r="O313" s="2"/>
      <c r="P313" s="53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53"/>
      <c r="AE313" s="57"/>
      <c r="AF313" s="57"/>
      <c r="AG313" s="411"/>
      <c r="AH313" s="411"/>
      <c r="AI313" s="411"/>
      <c r="AJ313" s="411"/>
      <c r="AK313" s="411"/>
      <c r="AL313" s="411"/>
      <c r="AM313" s="411"/>
      <c r="AN313" s="411"/>
      <c r="AO313" s="411"/>
      <c r="AP313" s="411"/>
      <c r="AQ313" s="243"/>
      <c r="AR313" s="243"/>
      <c r="AS313" s="243"/>
      <c r="AT313" s="10"/>
      <c r="AU313" s="10"/>
      <c r="AV313" s="10"/>
      <c r="AW313" s="10"/>
      <c r="AX313" s="10"/>
    </row>
    <row r="314" spans="1:50" x14ac:dyDescent="0.3">
      <c r="A314" s="195"/>
      <c r="B314" s="25"/>
      <c r="C314" s="25"/>
      <c r="D314" s="94"/>
      <c r="E314" s="25"/>
      <c r="F314" s="25"/>
      <c r="G314" s="25"/>
      <c r="H314" s="25"/>
      <c r="I314" s="25"/>
      <c r="J314" s="2"/>
      <c r="K314" s="2"/>
      <c r="L314" s="2"/>
      <c r="M314" s="2"/>
      <c r="N314" s="2"/>
      <c r="O314" s="2"/>
      <c r="P314" s="53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53"/>
      <c r="AE314" s="57"/>
      <c r="AF314" s="57"/>
      <c r="AG314" s="411"/>
      <c r="AH314" s="411"/>
      <c r="AI314" s="411"/>
      <c r="AJ314" s="411"/>
      <c r="AK314" s="411"/>
      <c r="AL314" s="411"/>
      <c r="AM314" s="411"/>
      <c r="AN314" s="411"/>
      <c r="AO314" s="411"/>
      <c r="AP314" s="411"/>
      <c r="AQ314" s="243"/>
      <c r="AR314" s="243"/>
      <c r="AS314" s="243"/>
      <c r="AT314" s="10"/>
      <c r="AU314" s="10"/>
      <c r="AV314" s="10"/>
      <c r="AW314" s="10"/>
      <c r="AX314" s="10"/>
    </row>
    <row r="315" spans="1:50" x14ac:dyDescent="0.3">
      <c r="A315" s="195"/>
      <c r="B315" s="25"/>
      <c r="C315" s="25"/>
      <c r="D315" s="94"/>
      <c r="E315" s="25"/>
      <c r="F315" s="25"/>
      <c r="G315" s="25"/>
      <c r="H315" s="25"/>
      <c r="I315" s="25"/>
      <c r="J315" s="2"/>
      <c r="K315" s="2"/>
      <c r="L315" s="2"/>
      <c r="M315" s="2"/>
      <c r="N315" s="2"/>
      <c r="O315" s="2"/>
      <c r="P315" s="53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53"/>
      <c r="AE315" s="57"/>
      <c r="AF315" s="57"/>
      <c r="AG315" s="411"/>
      <c r="AH315" s="411"/>
      <c r="AI315" s="411"/>
      <c r="AJ315" s="411"/>
      <c r="AK315" s="411"/>
      <c r="AL315" s="411"/>
      <c r="AM315" s="411"/>
      <c r="AN315" s="411"/>
      <c r="AO315" s="411"/>
      <c r="AP315" s="411"/>
      <c r="AQ315" s="243"/>
      <c r="AR315" s="243"/>
      <c r="AS315" s="243"/>
      <c r="AT315" s="10"/>
      <c r="AU315" s="10"/>
      <c r="AV315" s="10"/>
      <c r="AW315" s="10"/>
      <c r="AX315" s="10"/>
    </row>
    <row r="316" spans="1:50" x14ac:dyDescent="0.3">
      <c r="A316" s="195"/>
      <c r="B316" s="25"/>
      <c r="C316" s="25"/>
      <c r="D316" s="94"/>
      <c r="E316" s="25"/>
      <c r="F316" s="25"/>
      <c r="G316" s="25"/>
      <c r="H316" s="25"/>
      <c r="I316" s="25"/>
      <c r="J316" s="2"/>
      <c r="K316" s="2"/>
      <c r="L316" s="2"/>
      <c r="M316" s="2"/>
      <c r="N316" s="2"/>
      <c r="O316" s="2"/>
      <c r="P316" s="53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53"/>
      <c r="AE316" s="57"/>
      <c r="AF316" s="57"/>
      <c r="AG316" s="411"/>
      <c r="AH316" s="411"/>
      <c r="AI316" s="411"/>
      <c r="AJ316" s="411"/>
      <c r="AK316" s="411"/>
      <c r="AL316" s="411"/>
      <c r="AM316" s="411"/>
      <c r="AN316" s="411"/>
      <c r="AO316" s="411"/>
      <c r="AP316" s="411"/>
      <c r="AQ316" s="243"/>
      <c r="AR316" s="243"/>
      <c r="AS316" s="243"/>
      <c r="AT316" s="10"/>
      <c r="AU316" s="10"/>
      <c r="AV316" s="10"/>
      <c r="AW316" s="10"/>
      <c r="AX316" s="10"/>
    </row>
    <row r="317" spans="1:50" x14ac:dyDescent="0.3">
      <c r="A317" s="195"/>
      <c r="B317" s="25"/>
      <c r="C317" s="25"/>
      <c r="D317" s="94"/>
      <c r="E317" s="25"/>
      <c r="F317" s="25"/>
      <c r="G317" s="25"/>
      <c r="H317" s="25"/>
      <c r="I317" s="25"/>
      <c r="J317" s="2"/>
      <c r="K317" s="2"/>
      <c r="L317" s="2"/>
      <c r="M317" s="2"/>
      <c r="N317" s="2"/>
      <c r="O317" s="2"/>
      <c r="P317" s="53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53"/>
      <c r="AE317" s="57"/>
      <c r="AF317" s="57"/>
      <c r="AG317" s="411"/>
      <c r="AH317" s="411"/>
      <c r="AI317" s="411"/>
      <c r="AJ317" s="411"/>
      <c r="AK317" s="411"/>
      <c r="AL317" s="411"/>
      <c r="AM317" s="411"/>
      <c r="AN317" s="411"/>
      <c r="AO317" s="411"/>
      <c r="AP317" s="411"/>
      <c r="AQ317" s="243"/>
      <c r="AR317" s="243"/>
      <c r="AS317" s="243"/>
      <c r="AT317" s="10"/>
      <c r="AU317" s="10"/>
      <c r="AV317" s="10"/>
      <c r="AW317" s="10"/>
      <c r="AX317" s="10"/>
    </row>
    <row r="318" spans="1:50" x14ac:dyDescent="0.3">
      <c r="A318" s="195"/>
      <c r="B318" s="25"/>
      <c r="C318" s="25"/>
      <c r="D318" s="94"/>
      <c r="E318" s="25"/>
      <c r="F318" s="25"/>
      <c r="G318" s="25"/>
      <c r="H318" s="25"/>
      <c r="I318" s="25"/>
      <c r="J318" s="2"/>
      <c r="K318" s="2"/>
      <c r="L318" s="2"/>
      <c r="M318" s="2"/>
      <c r="N318" s="2"/>
      <c r="O318" s="2"/>
      <c r="P318" s="53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53"/>
      <c r="AE318" s="57"/>
      <c r="AF318" s="57"/>
      <c r="AG318" s="411"/>
      <c r="AH318" s="411"/>
      <c r="AI318" s="411"/>
      <c r="AJ318" s="411"/>
      <c r="AK318" s="411"/>
      <c r="AL318" s="411"/>
      <c r="AM318" s="411"/>
      <c r="AN318" s="411"/>
      <c r="AO318" s="411"/>
      <c r="AP318" s="411"/>
      <c r="AQ318" s="243"/>
      <c r="AR318" s="243"/>
      <c r="AS318" s="243"/>
      <c r="AT318" s="10"/>
      <c r="AU318" s="10"/>
      <c r="AV318" s="10"/>
      <c r="AW318" s="10"/>
      <c r="AX318" s="10"/>
    </row>
    <row r="319" spans="1:50" x14ac:dyDescent="0.3">
      <c r="A319" s="195"/>
      <c r="B319" s="25"/>
      <c r="C319" s="25"/>
      <c r="D319" s="94"/>
      <c r="E319" s="25"/>
      <c r="F319" s="25"/>
      <c r="G319" s="25"/>
      <c r="H319" s="25"/>
      <c r="I319" s="25"/>
      <c r="J319" s="2"/>
      <c r="K319" s="2"/>
      <c r="L319" s="2"/>
      <c r="M319" s="2"/>
      <c r="N319" s="2"/>
      <c r="O319" s="2"/>
      <c r="P319" s="53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53"/>
      <c r="AE319" s="57"/>
      <c r="AF319" s="57"/>
      <c r="AG319" s="411"/>
      <c r="AH319" s="411"/>
      <c r="AI319" s="411"/>
      <c r="AJ319" s="411"/>
      <c r="AK319" s="411"/>
      <c r="AL319" s="411"/>
      <c r="AM319" s="411"/>
      <c r="AN319" s="411"/>
      <c r="AO319" s="411"/>
      <c r="AP319" s="411"/>
      <c r="AQ319" s="243"/>
      <c r="AR319" s="243"/>
      <c r="AS319" s="243"/>
      <c r="AT319" s="10"/>
      <c r="AU319" s="10"/>
      <c r="AV319" s="10"/>
      <c r="AW319" s="10"/>
      <c r="AX319" s="10"/>
    </row>
    <row r="320" spans="1:50" x14ac:dyDescent="0.3">
      <c r="A320" s="195"/>
      <c r="B320" s="25"/>
      <c r="C320" s="25"/>
      <c r="D320" s="94"/>
      <c r="E320" s="25"/>
      <c r="F320" s="25"/>
      <c r="G320" s="25"/>
      <c r="H320" s="25"/>
      <c r="I320" s="25"/>
      <c r="J320" s="2"/>
      <c r="K320" s="2"/>
      <c r="L320" s="2"/>
      <c r="M320" s="2"/>
      <c r="N320" s="2"/>
      <c r="O320" s="2"/>
      <c r="P320" s="53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53"/>
      <c r="AE320" s="57"/>
      <c r="AF320" s="57"/>
      <c r="AG320" s="411"/>
      <c r="AH320" s="411"/>
      <c r="AI320" s="411"/>
      <c r="AJ320" s="411"/>
      <c r="AK320" s="411"/>
      <c r="AL320" s="411"/>
      <c r="AM320" s="411"/>
      <c r="AN320" s="411"/>
      <c r="AO320" s="411"/>
      <c r="AP320" s="411"/>
      <c r="AQ320" s="243"/>
      <c r="AR320" s="243"/>
      <c r="AS320" s="243"/>
      <c r="AT320" s="10"/>
      <c r="AU320" s="10"/>
      <c r="AV320" s="10"/>
      <c r="AW320" s="10"/>
      <c r="AX320" s="10"/>
    </row>
    <row r="321" spans="1:50" x14ac:dyDescent="0.3">
      <c r="A321" s="195"/>
      <c r="B321" s="25"/>
      <c r="C321" s="25"/>
      <c r="D321" s="94"/>
      <c r="E321" s="25"/>
      <c r="F321" s="25"/>
      <c r="G321" s="25"/>
      <c r="H321" s="25"/>
      <c r="I321" s="25"/>
      <c r="J321" s="2"/>
      <c r="K321" s="2"/>
      <c r="L321" s="2"/>
      <c r="M321" s="2"/>
      <c r="N321" s="2"/>
      <c r="O321" s="2"/>
      <c r="P321" s="53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53"/>
      <c r="AE321" s="57"/>
      <c r="AF321" s="57"/>
      <c r="AG321" s="411"/>
      <c r="AH321" s="411"/>
      <c r="AI321" s="411"/>
      <c r="AJ321" s="411"/>
      <c r="AK321" s="411"/>
      <c r="AL321" s="411"/>
      <c r="AM321" s="411"/>
      <c r="AN321" s="411"/>
      <c r="AO321" s="411"/>
      <c r="AP321" s="411"/>
      <c r="AQ321" s="243"/>
      <c r="AR321" s="243"/>
      <c r="AS321" s="243"/>
      <c r="AT321" s="10"/>
      <c r="AU321" s="10"/>
      <c r="AV321" s="10"/>
      <c r="AW321" s="10"/>
      <c r="AX321" s="10"/>
    </row>
    <row r="322" spans="1:50" x14ac:dyDescent="0.3">
      <c r="A322" s="195"/>
      <c r="B322" s="25"/>
      <c r="C322" s="25"/>
      <c r="D322" s="94"/>
      <c r="E322" s="25"/>
      <c r="F322" s="25"/>
      <c r="G322" s="25"/>
      <c r="H322" s="25"/>
      <c r="I322" s="25"/>
      <c r="J322" s="2"/>
      <c r="K322" s="2"/>
      <c r="L322" s="2"/>
      <c r="M322" s="2"/>
      <c r="N322" s="2"/>
      <c r="O322" s="2"/>
      <c r="P322" s="53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53"/>
      <c r="AE322" s="57"/>
      <c r="AF322" s="57"/>
      <c r="AG322" s="411"/>
      <c r="AH322" s="411"/>
      <c r="AI322" s="411"/>
      <c r="AJ322" s="411"/>
      <c r="AK322" s="411"/>
      <c r="AL322" s="411"/>
      <c r="AM322" s="411"/>
      <c r="AN322" s="411"/>
      <c r="AO322" s="411"/>
      <c r="AP322" s="411"/>
      <c r="AQ322" s="243"/>
      <c r="AR322" s="243"/>
      <c r="AS322" s="243"/>
      <c r="AT322" s="10"/>
      <c r="AU322" s="10"/>
      <c r="AV322" s="10"/>
      <c r="AW322" s="10"/>
      <c r="AX322" s="10"/>
    </row>
    <row r="323" spans="1:50" x14ac:dyDescent="0.3">
      <c r="A323" s="195"/>
      <c r="B323" s="25"/>
      <c r="C323" s="25"/>
      <c r="D323" s="94"/>
      <c r="E323" s="25"/>
      <c r="F323" s="25"/>
      <c r="G323" s="25"/>
      <c r="H323" s="25"/>
      <c r="I323" s="25"/>
      <c r="J323" s="2"/>
      <c r="K323" s="2"/>
      <c r="L323" s="2"/>
      <c r="M323" s="2"/>
      <c r="N323" s="2"/>
      <c r="O323" s="2"/>
      <c r="P323" s="53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53"/>
      <c r="AE323" s="57"/>
      <c r="AF323" s="57"/>
      <c r="AG323" s="411"/>
      <c r="AH323" s="411"/>
      <c r="AI323" s="411"/>
      <c r="AJ323" s="411"/>
      <c r="AK323" s="411"/>
      <c r="AL323" s="411"/>
      <c r="AM323" s="411"/>
      <c r="AN323" s="411"/>
      <c r="AO323" s="411"/>
      <c r="AP323" s="411"/>
      <c r="AQ323" s="243"/>
      <c r="AR323" s="243"/>
      <c r="AS323" s="243"/>
      <c r="AT323" s="10"/>
      <c r="AU323" s="10"/>
      <c r="AV323" s="10"/>
      <c r="AW323" s="10"/>
      <c r="AX323" s="10"/>
    </row>
    <row r="324" spans="1:50" x14ac:dyDescent="0.3">
      <c r="A324" s="195"/>
      <c r="B324" s="25"/>
      <c r="C324" s="25"/>
      <c r="D324" s="94"/>
      <c r="E324" s="25"/>
      <c r="F324" s="25"/>
      <c r="G324" s="25"/>
      <c r="H324" s="25"/>
      <c r="I324" s="25"/>
      <c r="J324" s="2"/>
      <c r="K324" s="2"/>
      <c r="L324" s="2"/>
      <c r="M324" s="2"/>
      <c r="N324" s="2"/>
      <c r="O324" s="2"/>
      <c r="P324" s="53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53"/>
      <c r="AE324" s="57"/>
      <c r="AF324" s="57"/>
      <c r="AG324" s="411"/>
      <c r="AH324" s="411"/>
      <c r="AI324" s="411"/>
      <c r="AJ324" s="411"/>
      <c r="AK324" s="411"/>
      <c r="AL324" s="411"/>
      <c r="AM324" s="411"/>
      <c r="AN324" s="411"/>
      <c r="AO324" s="411"/>
      <c r="AP324" s="411"/>
      <c r="AQ324" s="243"/>
      <c r="AR324" s="243"/>
      <c r="AS324" s="243"/>
      <c r="AT324" s="10"/>
      <c r="AU324" s="10"/>
      <c r="AV324" s="10"/>
      <c r="AW324" s="10"/>
      <c r="AX324" s="10"/>
    </row>
    <row r="325" spans="1:50" x14ac:dyDescent="0.3">
      <c r="A325" s="195"/>
      <c r="B325" s="25"/>
      <c r="C325" s="25"/>
      <c r="D325" s="94"/>
      <c r="E325" s="25"/>
      <c r="F325" s="25"/>
      <c r="G325" s="25"/>
      <c r="H325" s="25"/>
      <c r="I325" s="25"/>
      <c r="J325" s="2"/>
      <c r="K325" s="2"/>
      <c r="L325" s="2"/>
      <c r="M325" s="2"/>
      <c r="N325" s="2"/>
      <c r="O325" s="2"/>
      <c r="P325" s="53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53"/>
      <c r="AE325" s="57"/>
      <c r="AF325" s="57"/>
      <c r="AG325" s="411"/>
      <c r="AH325" s="411"/>
      <c r="AI325" s="411"/>
      <c r="AJ325" s="411"/>
      <c r="AK325" s="411"/>
      <c r="AL325" s="411"/>
      <c r="AM325" s="411"/>
      <c r="AN325" s="411"/>
      <c r="AO325" s="411"/>
      <c r="AP325" s="411"/>
      <c r="AQ325" s="243"/>
      <c r="AR325" s="243"/>
      <c r="AS325" s="243"/>
      <c r="AT325" s="10"/>
      <c r="AU325" s="10"/>
      <c r="AV325" s="10"/>
      <c r="AW325" s="10"/>
      <c r="AX325" s="10"/>
    </row>
    <row r="326" spans="1:50" x14ac:dyDescent="0.3">
      <c r="A326" s="195"/>
      <c r="B326" s="25"/>
      <c r="C326" s="25"/>
      <c r="D326" s="94"/>
      <c r="E326" s="25"/>
      <c r="F326" s="25"/>
      <c r="G326" s="25"/>
      <c r="H326" s="25"/>
      <c r="I326" s="25"/>
      <c r="J326" s="2"/>
      <c r="K326" s="2"/>
      <c r="L326" s="2"/>
      <c r="M326" s="2"/>
      <c r="N326" s="2"/>
      <c r="O326" s="2"/>
      <c r="P326" s="53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53"/>
      <c r="AE326" s="57"/>
      <c r="AF326" s="57"/>
      <c r="AG326" s="411"/>
      <c r="AH326" s="411"/>
      <c r="AI326" s="411"/>
      <c r="AJ326" s="411"/>
      <c r="AK326" s="411"/>
      <c r="AL326" s="411"/>
      <c r="AM326" s="411"/>
      <c r="AN326" s="411"/>
      <c r="AO326" s="411"/>
      <c r="AP326" s="411"/>
      <c r="AQ326" s="243"/>
      <c r="AR326" s="243"/>
      <c r="AS326" s="243"/>
      <c r="AT326" s="10"/>
      <c r="AU326" s="10"/>
      <c r="AV326" s="10"/>
      <c r="AW326" s="10"/>
      <c r="AX326" s="10"/>
    </row>
    <row r="327" spans="1:50" x14ac:dyDescent="0.3">
      <c r="A327" s="195"/>
      <c r="B327" s="25"/>
      <c r="C327" s="25"/>
      <c r="D327" s="94"/>
      <c r="E327" s="25"/>
      <c r="F327" s="25"/>
      <c r="G327" s="25"/>
      <c r="H327" s="25"/>
      <c r="I327" s="25"/>
      <c r="J327" s="2"/>
      <c r="K327" s="2"/>
      <c r="L327" s="2"/>
      <c r="M327" s="2"/>
      <c r="N327" s="2"/>
      <c r="O327" s="2"/>
      <c r="P327" s="53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53"/>
      <c r="AE327" s="57"/>
      <c r="AF327" s="57"/>
      <c r="AG327" s="411"/>
      <c r="AH327" s="411"/>
      <c r="AI327" s="411"/>
      <c r="AJ327" s="411"/>
      <c r="AK327" s="411"/>
      <c r="AL327" s="411"/>
      <c r="AM327" s="411"/>
      <c r="AN327" s="411"/>
      <c r="AO327" s="411"/>
      <c r="AP327" s="411"/>
      <c r="AQ327" s="243"/>
      <c r="AR327" s="243"/>
      <c r="AS327" s="243"/>
      <c r="AT327" s="10"/>
      <c r="AU327" s="10"/>
      <c r="AV327" s="10"/>
      <c r="AW327" s="10"/>
      <c r="AX327" s="10"/>
    </row>
    <row r="328" spans="1:50" x14ac:dyDescent="0.3">
      <c r="A328" s="195"/>
      <c r="B328" s="25"/>
      <c r="C328" s="25"/>
      <c r="D328" s="94"/>
      <c r="E328" s="25"/>
      <c r="F328" s="25"/>
      <c r="G328" s="25"/>
      <c r="H328" s="25"/>
      <c r="I328" s="25"/>
      <c r="J328" s="2"/>
      <c r="K328" s="2"/>
      <c r="L328" s="2"/>
      <c r="M328" s="2"/>
      <c r="N328" s="2"/>
      <c r="O328" s="2"/>
      <c r="P328" s="53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53"/>
      <c r="AE328" s="57"/>
      <c r="AF328" s="57"/>
      <c r="AG328" s="411"/>
      <c r="AH328" s="411"/>
      <c r="AI328" s="411"/>
      <c r="AJ328" s="411"/>
      <c r="AK328" s="411"/>
      <c r="AL328" s="411"/>
      <c r="AM328" s="411"/>
      <c r="AN328" s="411"/>
      <c r="AO328" s="411"/>
      <c r="AP328" s="411"/>
      <c r="AQ328" s="243"/>
      <c r="AR328" s="243"/>
      <c r="AS328" s="243"/>
      <c r="AT328" s="10"/>
      <c r="AU328" s="10"/>
      <c r="AV328" s="10"/>
      <c r="AW328" s="10"/>
      <c r="AX328" s="10"/>
    </row>
    <row r="329" spans="1:50" x14ac:dyDescent="0.3">
      <c r="A329" s="195"/>
      <c r="B329" s="25"/>
      <c r="C329" s="25"/>
      <c r="D329" s="94"/>
      <c r="E329" s="25"/>
      <c r="F329" s="25"/>
      <c r="G329" s="25"/>
      <c r="H329" s="25"/>
      <c r="I329" s="25"/>
      <c r="J329" s="2"/>
      <c r="K329" s="2"/>
      <c r="L329" s="2"/>
      <c r="M329" s="2"/>
      <c r="N329" s="2"/>
      <c r="O329" s="2"/>
      <c r="P329" s="53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53"/>
      <c r="AE329" s="57"/>
      <c r="AF329" s="57"/>
      <c r="AG329" s="411"/>
      <c r="AH329" s="411"/>
      <c r="AI329" s="411"/>
      <c r="AJ329" s="411"/>
      <c r="AK329" s="411"/>
      <c r="AL329" s="411"/>
      <c r="AM329" s="411"/>
      <c r="AN329" s="411"/>
      <c r="AO329" s="411"/>
      <c r="AP329" s="411"/>
      <c r="AQ329" s="243"/>
      <c r="AR329" s="243"/>
      <c r="AS329" s="243"/>
      <c r="AT329" s="10"/>
      <c r="AU329" s="10"/>
      <c r="AV329" s="10"/>
      <c r="AW329" s="10"/>
      <c r="AX329" s="10"/>
    </row>
    <row r="330" spans="1:50" x14ac:dyDescent="0.3">
      <c r="A330" s="195"/>
      <c r="B330" s="25"/>
      <c r="C330" s="25"/>
      <c r="D330" s="94"/>
      <c r="E330" s="25"/>
      <c r="F330" s="25"/>
      <c r="G330" s="25"/>
      <c r="H330" s="25"/>
      <c r="I330" s="25"/>
      <c r="J330" s="2"/>
      <c r="K330" s="2"/>
      <c r="L330" s="2"/>
      <c r="M330" s="2"/>
      <c r="N330" s="2"/>
      <c r="O330" s="2"/>
      <c r="P330" s="53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53"/>
      <c r="AE330" s="57"/>
      <c r="AF330" s="57"/>
      <c r="AG330" s="411"/>
      <c r="AH330" s="411"/>
      <c r="AI330" s="411"/>
      <c r="AJ330" s="411"/>
      <c r="AK330" s="411"/>
      <c r="AL330" s="411"/>
      <c r="AM330" s="411"/>
      <c r="AN330" s="411"/>
      <c r="AO330" s="411"/>
      <c r="AP330" s="411"/>
      <c r="AQ330" s="243"/>
      <c r="AR330" s="243"/>
      <c r="AS330" s="243"/>
      <c r="AT330" s="10"/>
      <c r="AU330" s="10"/>
      <c r="AV330" s="10"/>
      <c r="AW330" s="10"/>
      <c r="AX330" s="10"/>
    </row>
    <row r="331" spans="1:50" x14ac:dyDescent="0.3">
      <c r="A331" s="195"/>
      <c r="B331" s="25"/>
      <c r="C331" s="25"/>
      <c r="D331" s="94"/>
      <c r="E331" s="25"/>
      <c r="F331" s="25"/>
      <c r="G331" s="25"/>
      <c r="H331" s="25"/>
      <c r="I331" s="25"/>
      <c r="J331" s="2"/>
      <c r="K331" s="2"/>
      <c r="L331" s="2"/>
      <c r="M331" s="2"/>
      <c r="N331" s="2"/>
      <c r="O331" s="2"/>
      <c r="P331" s="53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53"/>
      <c r="AE331" s="57"/>
      <c r="AF331" s="57"/>
      <c r="AG331" s="411"/>
      <c r="AH331" s="411"/>
      <c r="AI331" s="411"/>
      <c r="AJ331" s="411"/>
      <c r="AK331" s="411"/>
      <c r="AL331" s="411"/>
      <c r="AM331" s="411"/>
      <c r="AN331" s="411"/>
      <c r="AO331" s="411"/>
      <c r="AP331" s="411"/>
      <c r="AQ331" s="243"/>
      <c r="AR331" s="243"/>
      <c r="AS331" s="243"/>
      <c r="AT331" s="10"/>
      <c r="AU331" s="10"/>
      <c r="AV331" s="10"/>
      <c r="AW331" s="10"/>
      <c r="AX331" s="10"/>
    </row>
    <row r="332" spans="1:50" x14ac:dyDescent="0.3">
      <c r="A332" s="195"/>
      <c r="B332" s="25"/>
      <c r="C332" s="25"/>
      <c r="D332" s="94"/>
      <c r="E332" s="25"/>
      <c r="F332" s="25"/>
      <c r="G332" s="25"/>
      <c r="H332" s="25"/>
      <c r="I332" s="25"/>
      <c r="J332" s="2"/>
      <c r="K332" s="2"/>
      <c r="L332" s="2"/>
      <c r="M332" s="2"/>
      <c r="N332" s="2"/>
      <c r="O332" s="2"/>
      <c r="P332" s="53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53"/>
      <c r="AE332" s="57"/>
      <c r="AF332" s="57"/>
      <c r="AG332" s="411"/>
      <c r="AH332" s="411"/>
      <c r="AI332" s="411"/>
      <c r="AJ332" s="411"/>
      <c r="AK332" s="411"/>
      <c r="AL332" s="411"/>
      <c r="AM332" s="411"/>
      <c r="AN332" s="411"/>
      <c r="AO332" s="411"/>
      <c r="AP332" s="411"/>
      <c r="AQ332" s="243"/>
      <c r="AR332" s="243"/>
      <c r="AS332" s="243"/>
      <c r="AT332" s="10"/>
      <c r="AU332" s="10"/>
      <c r="AV332" s="10"/>
      <c r="AW332" s="10"/>
      <c r="AX332" s="10"/>
    </row>
    <row r="333" spans="1:50" x14ac:dyDescent="0.3">
      <c r="A333" s="195"/>
      <c r="B333" s="25"/>
      <c r="C333" s="25"/>
      <c r="D333" s="94"/>
      <c r="E333" s="25"/>
      <c r="F333" s="25"/>
      <c r="G333" s="25"/>
      <c r="H333" s="25"/>
      <c r="I333" s="25"/>
      <c r="J333" s="2"/>
      <c r="K333" s="2"/>
      <c r="L333" s="2"/>
      <c r="M333" s="2"/>
      <c r="N333" s="2"/>
      <c r="O333" s="2"/>
      <c r="P333" s="53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53"/>
      <c r="AE333" s="57"/>
      <c r="AF333" s="57"/>
      <c r="AG333" s="411"/>
      <c r="AH333" s="411"/>
      <c r="AI333" s="411"/>
      <c r="AJ333" s="411"/>
      <c r="AK333" s="411"/>
      <c r="AL333" s="411"/>
      <c r="AM333" s="411"/>
      <c r="AN333" s="411"/>
      <c r="AO333" s="411"/>
      <c r="AP333" s="411"/>
      <c r="AQ333" s="243"/>
      <c r="AR333" s="243"/>
      <c r="AS333" s="243"/>
      <c r="AT333" s="10"/>
      <c r="AU333" s="10"/>
      <c r="AV333" s="10"/>
      <c r="AW333" s="10"/>
      <c r="AX333" s="10"/>
    </row>
    <row r="334" spans="1:50" x14ac:dyDescent="0.3">
      <c r="A334" s="195"/>
      <c r="B334" s="25"/>
      <c r="C334" s="25"/>
      <c r="D334" s="94"/>
      <c r="E334" s="25"/>
      <c r="F334" s="25"/>
      <c r="G334" s="25"/>
      <c r="H334" s="25"/>
      <c r="I334" s="25"/>
      <c r="J334" s="2"/>
      <c r="K334" s="2"/>
      <c r="L334" s="2"/>
      <c r="M334" s="2"/>
      <c r="N334" s="2"/>
      <c r="O334" s="2"/>
      <c r="P334" s="53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53"/>
      <c r="AE334" s="57"/>
      <c r="AF334" s="57"/>
      <c r="AG334" s="411"/>
      <c r="AH334" s="411"/>
      <c r="AI334" s="411"/>
      <c r="AJ334" s="411"/>
      <c r="AK334" s="411"/>
      <c r="AL334" s="411"/>
      <c r="AM334" s="411"/>
      <c r="AN334" s="411"/>
      <c r="AO334" s="411"/>
      <c r="AP334" s="411"/>
      <c r="AQ334" s="243"/>
      <c r="AR334" s="243"/>
      <c r="AS334" s="243"/>
      <c r="AT334" s="10"/>
      <c r="AU334" s="10"/>
      <c r="AV334" s="10"/>
      <c r="AW334" s="10"/>
      <c r="AX334" s="10"/>
    </row>
    <row r="335" spans="1:50" x14ac:dyDescent="0.3">
      <c r="A335" s="195"/>
      <c r="B335" s="25"/>
      <c r="C335" s="25"/>
      <c r="D335" s="94"/>
      <c r="E335" s="25"/>
      <c r="F335" s="25"/>
      <c r="G335" s="25"/>
      <c r="H335" s="25"/>
      <c r="I335" s="25"/>
      <c r="J335" s="2"/>
      <c r="K335" s="2"/>
      <c r="L335" s="2"/>
      <c r="M335" s="2"/>
      <c r="N335" s="2"/>
      <c r="O335" s="2"/>
      <c r="P335" s="53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53"/>
      <c r="AE335" s="57"/>
      <c r="AF335" s="57"/>
      <c r="AG335" s="411"/>
      <c r="AH335" s="411"/>
      <c r="AI335" s="411"/>
      <c r="AJ335" s="411"/>
      <c r="AK335" s="411"/>
      <c r="AL335" s="411"/>
      <c r="AM335" s="411"/>
      <c r="AN335" s="411"/>
      <c r="AO335" s="411"/>
      <c r="AP335" s="411"/>
      <c r="AQ335" s="243"/>
      <c r="AR335" s="243"/>
      <c r="AS335" s="243"/>
      <c r="AT335" s="10"/>
      <c r="AU335" s="10"/>
      <c r="AV335" s="10"/>
      <c r="AW335" s="10"/>
      <c r="AX335" s="10"/>
    </row>
    <row r="336" spans="1:50" x14ac:dyDescent="0.3">
      <c r="A336" s="195"/>
      <c r="B336" s="25"/>
      <c r="C336" s="25"/>
      <c r="D336" s="94"/>
      <c r="E336" s="25"/>
      <c r="F336" s="25"/>
      <c r="G336" s="25"/>
      <c r="H336" s="25"/>
      <c r="I336" s="25"/>
      <c r="J336" s="2"/>
      <c r="K336" s="2"/>
      <c r="L336" s="2"/>
      <c r="M336" s="2"/>
      <c r="N336" s="2"/>
      <c r="O336" s="2"/>
      <c r="P336" s="53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53"/>
      <c r="AE336" s="57"/>
      <c r="AF336" s="57"/>
      <c r="AG336" s="411"/>
      <c r="AH336" s="411"/>
      <c r="AI336" s="411"/>
      <c r="AJ336" s="411"/>
      <c r="AK336" s="411"/>
      <c r="AL336" s="411"/>
      <c r="AM336" s="411"/>
      <c r="AN336" s="411"/>
      <c r="AO336" s="411"/>
      <c r="AP336" s="411"/>
      <c r="AQ336" s="243"/>
      <c r="AR336" s="243"/>
      <c r="AS336" s="243"/>
      <c r="AT336" s="10"/>
      <c r="AU336" s="10"/>
      <c r="AV336" s="10"/>
      <c r="AW336" s="10"/>
      <c r="AX336" s="10"/>
    </row>
    <row r="337" spans="1:50" x14ac:dyDescent="0.3">
      <c r="A337" s="195"/>
      <c r="B337" s="25"/>
      <c r="C337" s="25"/>
      <c r="D337" s="94"/>
      <c r="E337" s="25"/>
      <c r="F337" s="25"/>
      <c r="G337" s="25"/>
      <c r="H337" s="25"/>
      <c r="I337" s="25"/>
      <c r="J337" s="2"/>
      <c r="K337" s="2"/>
      <c r="L337" s="2"/>
      <c r="M337" s="2"/>
      <c r="N337" s="2"/>
      <c r="O337" s="2"/>
      <c r="P337" s="53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53"/>
      <c r="AE337" s="57"/>
      <c r="AF337" s="57"/>
      <c r="AG337" s="411"/>
      <c r="AH337" s="411"/>
      <c r="AI337" s="411"/>
      <c r="AJ337" s="411"/>
      <c r="AK337" s="411"/>
      <c r="AL337" s="411"/>
      <c r="AM337" s="411"/>
      <c r="AN337" s="411"/>
      <c r="AO337" s="411"/>
      <c r="AP337" s="411"/>
      <c r="AQ337" s="243"/>
      <c r="AR337" s="243"/>
      <c r="AS337" s="243"/>
      <c r="AT337" s="10"/>
      <c r="AU337" s="10"/>
      <c r="AV337" s="10"/>
      <c r="AW337" s="10"/>
      <c r="AX337" s="10"/>
    </row>
    <row r="338" spans="1:50" x14ac:dyDescent="0.3">
      <c r="A338" s="195"/>
      <c r="B338" s="25"/>
      <c r="C338" s="25"/>
      <c r="D338" s="94"/>
      <c r="E338" s="25"/>
      <c r="F338" s="25"/>
      <c r="G338" s="25"/>
      <c r="H338" s="25"/>
      <c r="I338" s="25"/>
      <c r="J338" s="2"/>
      <c r="K338" s="2"/>
      <c r="L338" s="2"/>
      <c r="M338" s="2"/>
      <c r="N338" s="2"/>
      <c r="O338" s="2"/>
      <c r="P338" s="53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53"/>
      <c r="AE338" s="57"/>
      <c r="AF338" s="57"/>
      <c r="AG338" s="411"/>
      <c r="AH338" s="411"/>
      <c r="AI338" s="411"/>
      <c r="AJ338" s="411"/>
      <c r="AK338" s="411"/>
      <c r="AL338" s="411"/>
      <c r="AM338" s="411"/>
      <c r="AN338" s="411"/>
      <c r="AO338" s="411"/>
      <c r="AP338" s="411"/>
      <c r="AQ338" s="243"/>
      <c r="AR338" s="243"/>
      <c r="AS338" s="243"/>
      <c r="AT338" s="10"/>
      <c r="AU338" s="10"/>
      <c r="AV338" s="10"/>
      <c r="AW338" s="10"/>
      <c r="AX338" s="10"/>
    </row>
    <row r="339" spans="1:50" x14ac:dyDescent="0.3">
      <c r="A339" s="195"/>
      <c r="B339" s="25"/>
      <c r="C339" s="25"/>
      <c r="D339" s="94"/>
      <c r="E339" s="25"/>
      <c r="F339" s="25"/>
      <c r="G339" s="25"/>
      <c r="H339" s="25"/>
      <c r="I339" s="25"/>
      <c r="J339" s="2"/>
      <c r="K339" s="2"/>
      <c r="L339" s="2"/>
      <c r="M339" s="2"/>
      <c r="N339" s="2"/>
      <c r="O339" s="2"/>
      <c r="P339" s="53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53"/>
      <c r="AE339" s="57"/>
      <c r="AF339" s="57"/>
      <c r="AG339" s="411"/>
      <c r="AH339" s="411"/>
      <c r="AI339" s="411"/>
      <c r="AJ339" s="411"/>
      <c r="AK339" s="411"/>
      <c r="AL339" s="411"/>
      <c r="AM339" s="411"/>
      <c r="AN339" s="411"/>
      <c r="AO339" s="411"/>
      <c r="AP339" s="411"/>
      <c r="AQ339" s="243"/>
      <c r="AR339" s="243"/>
      <c r="AS339" s="243"/>
      <c r="AT339" s="10"/>
      <c r="AU339" s="10"/>
      <c r="AV339" s="10"/>
      <c r="AW339" s="10"/>
      <c r="AX339" s="10"/>
    </row>
    <row r="340" spans="1:50" x14ac:dyDescent="0.3">
      <c r="A340" s="195"/>
      <c r="B340" s="25"/>
      <c r="C340" s="25"/>
      <c r="D340" s="94"/>
      <c r="E340" s="25"/>
      <c r="F340" s="25"/>
      <c r="G340" s="25"/>
      <c r="H340" s="25"/>
      <c r="I340" s="25"/>
      <c r="J340" s="2"/>
      <c r="K340" s="2"/>
      <c r="L340" s="2"/>
      <c r="M340" s="2"/>
      <c r="N340" s="2"/>
      <c r="O340" s="2"/>
      <c r="P340" s="53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53"/>
      <c r="AE340" s="57"/>
      <c r="AF340" s="57"/>
      <c r="AG340" s="411"/>
      <c r="AH340" s="411"/>
      <c r="AI340" s="411"/>
      <c r="AJ340" s="411"/>
      <c r="AK340" s="411"/>
      <c r="AL340" s="411"/>
      <c r="AM340" s="411"/>
      <c r="AN340" s="411"/>
      <c r="AO340" s="411"/>
      <c r="AP340" s="411"/>
      <c r="AQ340" s="243"/>
      <c r="AR340" s="243"/>
      <c r="AS340" s="243"/>
      <c r="AT340" s="10"/>
      <c r="AU340" s="10"/>
      <c r="AV340" s="10"/>
      <c r="AW340" s="10"/>
      <c r="AX340" s="10"/>
    </row>
    <row r="341" spans="1:50" x14ac:dyDescent="0.3">
      <c r="A341" s="195"/>
      <c r="B341" s="25"/>
      <c r="C341" s="25"/>
      <c r="D341" s="94"/>
      <c r="E341" s="25"/>
      <c r="F341" s="25"/>
      <c r="G341" s="25"/>
      <c r="H341" s="25"/>
      <c r="I341" s="25"/>
      <c r="J341" s="2"/>
      <c r="K341" s="2"/>
      <c r="L341" s="2"/>
      <c r="M341" s="2"/>
      <c r="N341" s="2"/>
      <c r="O341" s="2"/>
      <c r="P341" s="53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53"/>
      <c r="AE341" s="57"/>
      <c r="AF341" s="57"/>
      <c r="AG341" s="411"/>
      <c r="AH341" s="411"/>
      <c r="AI341" s="411"/>
      <c r="AJ341" s="411"/>
      <c r="AK341" s="411"/>
      <c r="AL341" s="411"/>
      <c r="AM341" s="411"/>
      <c r="AN341" s="411"/>
      <c r="AO341" s="411"/>
      <c r="AP341" s="411"/>
      <c r="AQ341" s="243"/>
      <c r="AR341" s="243"/>
      <c r="AS341" s="243"/>
      <c r="AT341" s="10"/>
      <c r="AU341" s="10"/>
      <c r="AV341" s="10"/>
      <c r="AW341" s="10"/>
      <c r="AX341" s="10"/>
    </row>
    <row r="342" spans="1:50" x14ac:dyDescent="0.3">
      <c r="A342" s="195"/>
      <c r="B342" s="25"/>
      <c r="C342" s="25"/>
      <c r="D342" s="94"/>
      <c r="E342" s="25"/>
      <c r="F342" s="25"/>
      <c r="G342" s="25"/>
      <c r="H342" s="25"/>
      <c r="I342" s="25"/>
      <c r="J342" s="2"/>
      <c r="K342" s="2"/>
      <c r="L342" s="2"/>
      <c r="M342" s="2"/>
      <c r="N342" s="2"/>
      <c r="O342" s="2"/>
      <c r="P342" s="53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53"/>
      <c r="AE342" s="57"/>
      <c r="AF342" s="57"/>
      <c r="AG342" s="411"/>
      <c r="AH342" s="411"/>
      <c r="AI342" s="411"/>
      <c r="AJ342" s="411"/>
      <c r="AK342" s="411"/>
      <c r="AL342" s="411"/>
      <c r="AM342" s="411"/>
      <c r="AN342" s="411"/>
      <c r="AO342" s="411"/>
      <c r="AP342" s="411"/>
      <c r="AQ342" s="243"/>
      <c r="AR342" s="243"/>
      <c r="AS342" s="243"/>
      <c r="AT342" s="10"/>
      <c r="AU342" s="10"/>
      <c r="AV342" s="10"/>
      <c r="AW342" s="10"/>
      <c r="AX342" s="10"/>
    </row>
    <row r="343" spans="1:50" x14ac:dyDescent="0.3">
      <c r="A343" s="195"/>
      <c r="B343" s="25"/>
      <c r="C343" s="25"/>
      <c r="D343" s="94"/>
      <c r="E343" s="25"/>
      <c r="F343" s="25"/>
      <c r="G343" s="25"/>
      <c r="H343" s="25"/>
      <c r="I343" s="25"/>
      <c r="J343" s="2"/>
      <c r="K343" s="2"/>
      <c r="L343" s="2"/>
      <c r="M343" s="2"/>
      <c r="N343" s="2"/>
      <c r="O343" s="2"/>
      <c r="P343" s="53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53"/>
      <c r="AE343" s="57"/>
      <c r="AF343" s="57"/>
      <c r="AG343" s="411"/>
      <c r="AH343" s="411"/>
      <c r="AI343" s="411"/>
      <c r="AJ343" s="411"/>
      <c r="AK343" s="411"/>
      <c r="AL343" s="411"/>
      <c r="AM343" s="411"/>
      <c r="AN343" s="411"/>
      <c r="AO343" s="411"/>
      <c r="AP343" s="411"/>
      <c r="AQ343" s="243"/>
      <c r="AR343" s="243"/>
      <c r="AS343" s="243"/>
      <c r="AT343" s="10"/>
      <c r="AU343" s="10"/>
      <c r="AV343" s="10"/>
      <c r="AW343" s="10"/>
      <c r="AX343" s="10"/>
    </row>
    <row r="344" spans="1:50" x14ac:dyDescent="0.3">
      <c r="A344" s="195"/>
      <c r="B344" s="25"/>
      <c r="C344" s="25"/>
      <c r="D344" s="94"/>
      <c r="E344" s="25"/>
      <c r="F344" s="25"/>
      <c r="G344" s="25"/>
      <c r="H344" s="25"/>
      <c r="I344" s="25"/>
      <c r="J344" s="2"/>
      <c r="K344" s="2"/>
      <c r="L344" s="2"/>
      <c r="M344" s="2"/>
      <c r="N344" s="2"/>
      <c r="O344" s="2"/>
      <c r="P344" s="53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53"/>
      <c r="AE344" s="57"/>
      <c r="AF344" s="57"/>
      <c r="AG344" s="411"/>
      <c r="AH344" s="411"/>
      <c r="AI344" s="411"/>
      <c r="AJ344" s="411"/>
      <c r="AK344" s="411"/>
      <c r="AL344" s="411"/>
      <c r="AM344" s="411"/>
      <c r="AN344" s="411"/>
      <c r="AO344" s="411"/>
      <c r="AP344" s="411"/>
      <c r="AQ344" s="243"/>
      <c r="AR344" s="243"/>
      <c r="AS344" s="243"/>
      <c r="AT344" s="10"/>
      <c r="AU344" s="10"/>
      <c r="AV344" s="10"/>
      <c r="AW344" s="10"/>
      <c r="AX344" s="10"/>
    </row>
    <row r="345" spans="1:50" x14ac:dyDescent="0.3">
      <c r="A345" s="195"/>
      <c r="B345" s="25"/>
      <c r="C345" s="25"/>
      <c r="D345" s="94"/>
      <c r="E345" s="25"/>
      <c r="F345" s="25"/>
      <c r="G345" s="25"/>
      <c r="H345" s="25"/>
      <c r="I345" s="25"/>
      <c r="J345" s="2"/>
      <c r="K345" s="2"/>
      <c r="L345" s="2"/>
      <c r="M345" s="2"/>
      <c r="N345" s="2"/>
      <c r="O345" s="2"/>
      <c r="P345" s="53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53"/>
      <c r="AE345" s="57"/>
      <c r="AF345" s="57"/>
      <c r="AG345" s="411"/>
      <c r="AH345" s="411"/>
      <c r="AI345" s="411"/>
      <c r="AJ345" s="411"/>
      <c r="AK345" s="411"/>
      <c r="AL345" s="411"/>
      <c r="AM345" s="411"/>
      <c r="AN345" s="411"/>
      <c r="AO345" s="411"/>
      <c r="AP345" s="411"/>
      <c r="AQ345" s="243"/>
      <c r="AR345" s="243"/>
      <c r="AS345" s="243"/>
      <c r="AT345" s="10"/>
      <c r="AU345" s="10"/>
      <c r="AV345" s="10"/>
      <c r="AW345" s="10"/>
      <c r="AX345" s="10"/>
    </row>
    <row r="346" spans="1:50" x14ac:dyDescent="0.3">
      <c r="A346" s="195"/>
      <c r="B346" s="25"/>
      <c r="C346" s="25"/>
      <c r="D346" s="94"/>
      <c r="E346" s="25"/>
      <c r="F346" s="25"/>
      <c r="G346" s="25"/>
      <c r="H346" s="25"/>
      <c r="I346" s="25"/>
      <c r="J346" s="2"/>
      <c r="K346" s="2"/>
      <c r="L346" s="2"/>
      <c r="M346" s="2"/>
      <c r="N346" s="2"/>
      <c r="O346" s="2"/>
      <c r="P346" s="53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53"/>
      <c r="AE346" s="57"/>
      <c r="AF346" s="57"/>
      <c r="AG346" s="411"/>
      <c r="AH346" s="411"/>
      <c r="AI346" s="411"/>
      <c r="AJ346" s="411"/>
      <c r="AK346" s="411"/>
      <c r="AL346" s="411"/>
      <c r="AM346" s="411"/>
      <c r="AN346" s="411"/>
      <c r="AO346" s="411"/>
      <c r="AP346" s="411"/>
      <c r="AQ346" s="243"/>
      <c r="AR346" s="243"/>
      <c r="AS346" s="243"/>
      <c r="AT346" s="10"/>
      <c r="AU346" s="10"/>
      <c r="AV346" s="10"/>
      <c r="AW346" s="10"/>
      <c r="AX346" s="10"/>
    </row>
    <row r="347" spans="1:50" x14ac:dyDescent="0.3">
      <c r="A347" s="195"/>
      <c r="B347" s="25"/>
      <c r="C347" s="25"/>
      <c r="D347" s="94"/>
      <c r="E347" s="25"/>
      <c r="F347" s="25"/>
      <c r="G347" s="25"/>
      <c r="H347" s="25"/>
      <c r="I347" s="25"/>
      <c r="J347" s="2"/>
      <c r="K347" s="2"/>
      <c r="L347" s="2"/>
      <c r="M347" s="2"/>
      <c r="N347" s="2"/>
      <c r="O347" s="2"/>
      <c r="P347" s="53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53"/>
      <c r="AE347" s="57"/>
      <c r="AF347" s="57"/>
      <c r="AG347" s="411"/>
      <c r="AH347" s="411"/>
      <c r="AI347" s="411"/>
      <c r="AJ347" s="411"/>
      <c r="AK347" s="411"/>
      <c r="AL347" s="411"/>
      <c r="AM347" s="411"/>
      <c r="AN347" s="411"/>
      <c r="AO347" s="411"/>
      <c r="AP347" s="411"/>
      <c r="AQ347" s="243"/>
      <c r="AR347" s="243"/>
      <c r="AS347" s="243"/>
      <c r="AT347" s="10"/>
      <c r="AU347" s="10"/>
      <c r="AV347" s="10"/>
      <c r="AW347" s="10"/>
      <c r="AX347" s="10"/>
    </row>
    <row r="348" spans="1:50" x14ac:dyDescent="0.3">
      <c r="A348" s="195"/>
      <c r="B348" s="25"/>
      <c r="C348" s="25"/>
      <c r="D348" s="94"/>
      <c r="E348" s="25"/>
      <c r="F348" s="25"/>
      <c r="G348" s="25"/>
      <c r="H348" s="25"/>
      <c r="I348" s="25"/>
      <c r="J348" s="2"/>
      <c r="K348" s="2"/>
      <c r="L348" s="2"/>
      <c r="M348" s="2"/>
      <c r="N348" s="2"/>
      <c r="O348" s="2"/>
      <c r="P348" s="53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53"/>
      <c r="AE348" s="57"/>
      <c r="AF348" s="57"/>
      <c r="AG348" s="411"/>
      <c r="AH348" s="411"/>
      <c r="AI348" s="411"/>
      <c r="AJ348" s="411"/>
      <c r="AK348" s="411"/>
      <c r="AL348" s="411"/>
      <c r="AM348" s="411"/>
      <c r="AN348" s="411"/>
      <c r="AO348" s="411"/>
      <c r="AP348" s="411"/>
      <c r="AQ348" s="243"/>
      <c r="AR348" s="243"/>
      <c r="AS348" s="243"/>
      <c r="AT348" s="10"/>
      <c r="AU348" s="10"/>
      <c r="AV348" s="10"/>
      <c r="AW348" s="10"/>
      <c r="AX348" s="10"/>
    </row>
    <row r="349" spans="1:50" x14ac:dyDescent="0.3">
      <c r="A349" s="195"/>
      <c r="B349" s="25"/>
      <c r="C349" s="25"/>
      <c r="D349" s="94"/>
      <c r="E349" s="25"/>
      <c r="F349" s="25"/>
      <c r="G349" s="25"/>
      <c r="H349" s="25"/>
      <c r="I349" s="25"/>
      <c r="J349" s="2"/>
      <c r="K349" s="2"/>
      <c r="L349" s="2"/>
      <c r="M349" s="2"/>
      <c r="N349" s="2"/>
      <c r="O349" s="2"/>
      <c r="P349" s="53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53"/>
      <c r="AE349" s="57"/>
      <c r="AF349" s="57"/>
      <c r="AG349" s="411"/>
      <c r="AH349" s="411"/>
      <c r="AI349" s="411"/>
      <c r="AJ349" s="411"/>
      <c r="AK349" s="411"/>
      <c r="AL349" s="411"/>
      <c r="AM349" s="411"/>
      <c r="AN349" s="411"/>
      <c r="AO349" s="411"/>
      <c r="AP349" s="411"/>
      <c r="AQ349" s="243"/>
      <c r="AR349" s="243"/>
      <c r="AS349" s="243"/>
      <c r="AT349" s="10"/>
      <c r="AU349" s="10"/>
      <c r="AV349" s="10"/>
      <c r="AW349" s="10"/>
      <c r="AX349" s="10"/>
    </row>
    <row r="350" spans="1:50" x14ac:dyDescent="0.3">
      <c r="A350" s="195"/>
      <c r="B350" s="25"/>
      <c r="C350" s="25"/>
      <c r="D350" s="94"/>
      <c r="E350" s="25"/>
      <c r="F350" s="25"/>
      <c r="G350" s="25"/>
      <c r="H350" s="25"/>
      <c r="I350" s="25"/>
      <c r="J350" s="2"/>
      <c r="K350" s="2"/>
      <c r="L350" s="2"/>
      <c r="M350" s="2"/>
      <c r="N350" s="2"/>
      <c r="O350" s="2"/>
      <c r="P350" s="53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53"/>
      <c r="AE350" s="57"/>
      <c r="AF350" s="57"/>
      <c r="AG350" s="411"/>
      <c r="AH350" s="411"/>
      <c r="AI350" s="411"/>
      <c r="AJ350" s="411"/>
      <c r="AK350" s="411"/>
      <c r="AL350" s="411"/>
      <c r="AM350" s="411"/>
      <c r="AN350" s="411"/>
      <c r="AO350" s="411"/>
      <c r="AP350" s="411"/>
      <c r="AQ350" s="243"/>
      <c r="AR350" s="243"/>
      <c r="AS350" s="243"/>
      <c r="AT350" s="10"/>
      <c r="AU350" s="10"/>
      <c r="AV350" s="10"/>
      <c r="AW350" s="10"/>
      <c r="AX350" s="10"/>
    </row>
    <row r="351" spans="1:50" x14ac:dyDescent="0.3">
      <c r="A351" s="195"/>
      <c r="B351" s="25"/>
      <c r="C351" s="25"/>
      <c r="D351" s="94"/>
      <c r="E351" s="25"/>
      <c r="F351" s="25"/>
      <c r="G351" s="25"/>
      <c r="H351" s="25"/>
      <c r="I351" s="25"/>
      <c r="J351" s="2"/>
      <c r="K351" s="2"/>
      <c r="L351" s="2"/>
      <c r="M351" s="2"/>
      <c r="N351" s="2"/>
      <c r="O351" s="2"/>
      <c r="P351" s="53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53"/>
      <c r="AE351" s="57"/>
      <c r="AF351" s="57"/>
      <c r="AG351" s="411"/>
      <c r="AH351" s="411"/>
      <c r="AI351" s="411"/>
      <c r="AJ351" s="411"/>
      <c r="AK351" s="411"/>
      <c r="AL351" s="411"/>
      <c r="AM351" s="411"/>
      <c r="AN351" s="411"/>
      <c r="AO351" s="411"/>
      <c r="AP351" s="411"/>
      <c r="AQ351" s="243"/>
      <c r="AR351" s="243"/>
      <c r="AS351" s="243"/>
      <c r="AT351" s="10"/>
      <c r="AU351" s="10"/>
      <c r="AV351" s="10"/>
      <c r="AW351" s="10"/>
      <c r="AX351" s="10"/>
    </row>
    <row r="352" spans="1:50" x14ac:dyDescent="0.3">
      <c r="A352" s="195"/>
      <c r="B352" s="25"/>
      <c r="C352" s="25"/>
      <c r="D352" s="94"/>
      <c r="E352" s="25"/>
      <c r="F352" s="25"/>
      <c r="G352" s="25"/>
      <c r="H352" s="25"/>
      <c r="I352" s="25"/>
      <c r="J352" s="2"/>
      <c r="K352" s="2"/>
      <c r="L352" s="2"/>
      <c r="M352" s="2"/>
      <c r="N352" s="2"/>
      <c r="O352" s="2"/>
      <c r="P352" s="53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53"/>
      <c r="AE352" s="57"/>
      <c r="AF352" s="57"/>
      <c r="AG352" s="411"/>
      <c r="AH352" s="411"/>
      <c r="AI352" s="411"/>
      <c r="AJ352" s="411"/>
      <c r="AK352" s="411"/>
      <c r="AL352" s="411"/>
      <c r="AM352" s="411"/>
      <c r="AN352" s="411"/>
      <c r="AO352" s="411"/>
      <c r="AP352" s="411"/>
      <c r="AQ352" s="243"/>
      <c r="AR352" s="243"/>
      <c r="AS352" s="243"/>
      <c r="AT352" s="10"/>
      <c r="AU352" s="10"/>
      <c r="AV352" s="10"/>
      <c r="AW352" s="10"/>
      <c r="AX352" s="10"/>
    </row>
    <row r="353" spans="1:50" x14ac:dyDescent="0.3">
      <c r="A353" s="195"/>
      <c r="B353" s="25"/>
      <c r="C353" s="25"/>
      <c r="D353" s="94"/>
      <c r="E353" s="25"/>
      <c r="F353" s="25"/>
      <c r="G353" s="25"/>
      <c r="H353" s="25"/>
      <c r="I353" s="25"/>
      <c r="J353" s="2"/>
      <c r="K353" s="2"/>
      <c r="L353" s="2"/>
      <c r="M353" s="2"/>
      <c r="N353" s="2"/>
      <c r="O353" s="2"/>
      <c r="P353" s="53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53"/>
      <c r="AE353" s="57"/>
      <c r="AF353" s="57"/>
      <c r="AG353" s="411"/>
      <c r="AH353" s="411"/>
      <c r="AI353" s="411"/>
      <c r="AJ353" s="411"/>
      <c r="AK353" s="411"/>
      <c r="AL353" s="411"/>
      <c r="AM353" s="411"/>
      <c r="AN353" s="411"/>
      <c r="AO353" s="411"/>
      <c r="AP353" s="411"/>
      <c r="AQ353" s="243"/>
      <c r="AR353" s="243"/>
      <c r="AS353" s="243"/>
      <c r="AT353" s="10"/>
      <c r="AU353" s="10"/>
      <c r="AV353" s="10"/>
      <c r="AW353" s="10"/>
      <c r="AX353" s="10"/>
    </row>
    <row r="354" spans="1:50" x14ac:dyDescent="0.3">
      <c r="A354" s="195"/>
      <c r="B354" s="25"/>
      <c r="C354" s="25"/>
      <c r="D354" s="94"/>
      <c r="E354" s="25"/>
      <c r="F354" s="25"/>
      <c r="G354" s="25"/>
      <c r="H354" s="25"/>
      <c r="I354" s="25"/>
      <c r="J354" s="2"/>
      <c r="K354" s="2"/>
      <c r="L354" s="2"/>
      <c r="M354" s="2"/>
      <c r="N354" s="2"/>
      <c r="O354" s="2"/>
      <c r="P354" s="53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53"/>
      <c r="AE354" s="57"/>
      <c r="AF354" s="57"/>
      <c r="AG354" s="411"/>
      <c r="AH354" s="411"/>
      <c r="AI354" s="411"/>
      <c r="AJ354" s="411"/>
      <c r="AK354" s="411"/>
      <c r="AL354" s="411"/>
      <c r="AM354" s="411"/>
      <c r="AN354" s="411"/>
      <c r="AO354" s="411"/>
      <c r="AP354" s="411"/>
      <c r="AQ354" s="243"/>
      <c r="AR354" s="243"/>
      <c r="AS354" s="243"/>
      <c r="AT354" s="10"/>
      <c r="AU354" s="10"/>
      <c r="AV354" s="10"/>
      <c r="AW354" s="10"/>
      <c r="AX354" s="10"/>
    </row>
    <row r="355" spans="1:50" x14ac:dyDescent="0.3">
      <c r="A355" s="195"/>
      <c r="B355" s="25"/>
      <c r="C355" s="25"/>
      <c r="D355" s="94"/>
      <c r="E355" s="25"/>
      <c r="F355" s="25"/>
      <c r="G355" s="25"/>
      <c r="H355" s="25"/>
      <c r="I355" s="25"/>
      <c r="J355" s="2"/>
      <c r="K355" s="2"/>
      <c r="L355" s="2"/>
      <c r="M355" s="2"/>
      <c r="N355" s="2"/>
      <c r="O355" s="2"/>
      <c r="P355" s="53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53"/>
      <c r="AE355" s="57"/>
      <c r="AF355" s="57"/>
      <c r="AG355" s="411"/>
      <c r="AH355" s="411"/>
      <c r="AI355" s="411"/>
      <c r="AJ355" s="411"/>
      <c r="AK355" s="411"/>
      <c r="AL355" s="411"/>
      <c r="AM355" s="411"/>
      <c r="AN355" s="411"/>
      <c r="AO355" s="411"/>
      <c r="AP355" s="411"/>
      <c r="AQ355" s="243"/>
      <c r="AR355" s="243"/>
      <c r="AS355" s="243"/>
      <c r="AT355" s="10"/>
      <c r="AU355" s="10"/>
      <c r="AV355" s="10"/>
      <c r="AW355" s="10"/>
      <c r="AX355" s="10"/>
    </row>
    <row r="356" spans="1:50" x14ac:dyDescent="0.3">
      <c r="A356" s="195"/>
      <c r="B356" s="25"/>
      <c r="C356" s="25"/>
      <c r="D356" s="94"/>
      <c r="E356" s="25"/>
      <c r="F356" s="25"/>
      <c r="G356" s="25"/>
      <c r="H356" s="25"/>
      <c r="I356" s="25"/>
      <c r="J356" s="2"/>
      <c r="K356" s="2"/>
      <c r="L356" s="2"/>
      <c r="M356" s="2"/>
      <c r="N356" s="2"/>
      <c r="O356" s="2"/>
      <c r="P356" s="53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53"/>
      <c r="AE356" s="57"/>
      <c r="AF356" s="57"/>
      <c r="AG356" s="411"/>
      <c r="AH356" s="411"/>
      <c r="AI356" s="411"/>
      <c r="AJ356" s="411"/>
      <c r="AK356" s="411"/>
      <c r="AL356" s="411"/>
      <c r="AM356" s="411"/>
      <c r="AN356" s="411"/>
      <c r="AO356" s="411"/>
      <c r="AP356" s="411"/>
      <c r="AQ356" s="243"/>
      <c r="AR356" s="243"/>
      <c r="AS356" s="243"/>
      <c r="AT356" s="10"/>
      <c r="AU356" s="10"/>
      <c r="AV356" s="10"/>
      <c r="AW356" s="10"/>
      <c r="AX356" s="10"/>
    </row>
    <row r="357" spans="1:50" x14ac:dyDescent="0.3">
      <c r="A357" s="195"/>
      <c r="B357" s="25"/>
      <c r="C357" s="25"/>
      <c r="D357" s="94"/>
      <c r="E357" s="25"/>
      <c r="F357" s="25"/>
      <c r="G357" s="25"/>
      <c r="H357" s="25"/>
      <c r="I357" s="25"/>
      <c r="J357" s="2"/>
      <c r="K357" s="2"/>
      <c r="L357" s="2"/>
      <c r="M357" s="2"/>
      <c r="N357" s="2"/>
      <c r="O357" s="2"/>
      <c r="P357" s="53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53"/>
      <c r="AE357" s="57"/>
      <c r="AF357" s="57"/>
      <c r="AG357" s="411"/>
      <c r="AH357" s="411"/>
      <c r="AI357" s="411"/>
      <c r="AJ357" s="411"/>
      <c r="AK357" s="411"/>
      <c r="AL357" s="411"/>
      <c r="AM357" s="411"/>
      <c r="AN357" s="411"/>
      <c r="AO357" s="411"/>
      <c r="AP357" s="411"/>
      <c r="AQ357" s="243"/>
      <c r="AR357" s="243"/>
      <c r="AS357" s="243"/>
      <c r="AT357" s="10"/>
      <c r="AU357" s="10"/>
      <c r="AV357" s="10"/>
      <c r="AW357" s="10"/>
      <c r="AX357" s="10"/>
    </row>
    <row r="358" spans="1:50" x14ac:dyDescent="0.3">
      <c r="A358" s="195"/>
      <c r="B358" s="25"/>
      <c r="C358" s="25"/>
      <c r="D358" s="94"/>
      <c r="E358" s="25"/>
      <c r="F358" s="25"/>
      <c r="G358" s="25"/>
      <c r="H358" s="25"/>
      <c r="I358" s="25"/>
      <c r="J358" s="2"/>
      <c r="K358" s="2"/>
      <c r="L358" s="2"/>
      <c r="M358" s="2"/>
      <c r="N358" s="2"/>
      <c r="O358" s="2"/>
      <c r="P358" s="53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53"/>
      <c r="AE358" s="57"/>
      <c r="AF358" s="57"/>
      <c r="AG358" s="411"/>
      <c r="AH358" s="411"/>
      <c r="AI358" s="411"/>
      <c r="AJ358" s="411"/>
      <c r="AK358" s="411"/>
      <c r="AL358" s="411"/>
      <c r="AM358" s="411"/>
      <c r="AN358" s="411"/>
      <c r="AO358" s="411"/>
      <c r="AP358" s="411"/>
      <c r="AQ358" s="243"/>
      <c r="AR358" s="243"/>
      <c r="AS358" s="243"/>
      <c r="AT358" s="10"/>
      <c r="AU358" s="10"/>
      <c r="AV358" s="10"/>
      <c r="AW358" s="10"/>
      <c r="AX358" s="10"/>
    </row>
    <row r="359" spans="1:50" x14ac:dyDescent="0.3">
      <c r="A359" s="195"/>
      <c r="B359" s="25"/>
      <c r="C359" s="25"/>
      <c r="D359" s="94"/>
      <c r="E359" s="25"/>
      <c r="F359" s="25"/>
      <c r="G359" s="25"/>
      <c r="H359" s="25"/>
      <c r="I359" s="25"/>
      <c r="J359" s="2"/>
      <c r="K359" s="2"/>
      <c r="L359" s="2"/>
      <c r="M359" s="2"/>
      <c r="N359" s="2"/>
      <c r="O359" s="2"/>
      <c r="P359" s="53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53"/>
      <c r="AE359" s="57"/>
      <c r="AF359" s="57"/>
      <c r="AG359" s="411"/>
      <c r="AH359" s="411"/>
      <c r="AI359" s="411"/>
      <c r="AJ359" s="411"/>
      <c r="AK359" s="411"/>
      <c r="AL359" s="411"/>
      <c r="AM359" s="411"/>
      <c r="AN359" s="411"/>
      <c r="AO359" s="411"/>
      <c r="AP359" s="411"/>
      <c r="AQ359" s="243"/>
      <c r="AR359" s="243"/>
      <c r="AS359" s="243"/>
      <c r="AT359" s="10"/>
      <c r="AU359" s="10"/>
      <c r="AV359" s="10"/>
      <c r="AW359" s="10"/>
      <c r="AX359" s="10"/>
    </row>
    <row r="360" spans="1:50" x14ac:dyDescent="0.3">
      <c r="A360" s="195"/>
      <c r="B360" s="25"/>
      <c r="C360" s="25"/>
      <c r="D360" s="94"/>
      <c r="E360" s="25"/>
      <c r="F360" s="25"/>
      <c r="G360" s="25"/>
      <c r="H360" s="25"/>
      <c r="I360" s="25"/>
      <c r="J360" s="2"/>
      <c r="K360" s="2"/>
      <c r="L360" s="2"/>
      <c r="M360" s="2"/>
      <c r="N360" s="2"/>
      <c r="O360" s="2"/>
      <c r="P360" s="53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53"/>
      <c r="AE360" s="57"/>
      <c r="AF360" s="57"/>
      <c r="AG360" s="411"/>
      <c r="AH360" s="411"/>
      <c r="AI360" s="411"/>
      <c r="AJ360" s="411"/>
      <c r="AK360" s="411"/>
      <c r="AL360" s="411"/>
      <c r="AM360" s="411"/>
      <c r="AN360" s="411"/>
      <c r="AO360" s="411"/>
      <c r="AP360" s="411"/>
      <c r="AQ360" s="243"/>
      <c r="AR360" s="243"/>
      <c r="AS360" s="243"/>
      <c r="AT360" s="10"/>
      <c r="AU360" s="10"/>
      <c r="AV360" s="10"/>
      <c r="AW360" s="10"/>
      <c r="AX360" s="10"/>
    </row>
    <row r="361" spans="1:50" x14ac:dyDescent="0.3">
      <c r="A361" s="195"/>
      <c r="B361" s="25"/>
      <c r="C361" s="25"/>
      <c r="D361" s="94"/>
      <c r="E361" s="25"/>
      <c r="F361" s="25"/>
      <c r="G361" s="25"/>
      <c r="H361" s="25"/>
      <c r="I361" s="25"/>
      <c r="J361" s="2"/>
      <c r="K361" s="2"/>
      <c r="L361" s="2"/>
      <c r="M361" s="2"/>
      <c r="N361" s="2"/>
      <c r="O361" s="2"/>
      <c r="P361" s="53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53"/>
      <c r="AE361" s="57"/>
      <c r="AF361" s="57"/>
      <c r="AG361" s="411"/>
      <c r="AH361" s="411"/>
      <c r="AI361" s="411"/>
      <c r="AJ361" s="411"/>
      <c r="AK361" s="411"/>
      <c r="AL361" s="411"/>
      <c r="AM361" s="411"/>
      <c r="AN361" s="411"/>
      <c r="AO361" s="411"/>
      <c r="AP361" s="411"/>
      <c r="AQ361" s="243"/>
      <c r="AR361" s="243"/>
      <c r="AS361" s="243"/>
      <c r="AT361" s="10"/>
      <c r="AU361" s="10"/>
      <c r="AV361" s="10"/>
      <c r="AW361" s="10"/>
      <c r="AX361" s="10"/>
    </row>
    <row r="362" spans="1:50" x14ac:dyDescent="0.3">
      <c r="A362" s="195"/>
      <c r="B362" s="25"/>
      <c r="C362" s="25"/>
      <c r="D362" s="94"/>
      <c r="E362" s="25"/>
      <c r="F362" s="25"/>
      <c r="G362" s="25"/>
      <c r="H362" s="25"/>
      <c r="I362" s="25"/>
      <c r="J362" s="2"/>
      <c r="K362" s="2"/>
      <c r="L362" s="2"/>
      <c r="M362" s="2"/>
      <c r="N362" s="2"/>
      <c r="O362" s="2"/>
      <c r="P362" s="53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53"/>
      <c r="AE362" s="57"/>
      <c r="AF362" s="57"/>
      <c r="AG362" s="411"/>
      <c r="AH362" s="411"/>
      <c r="AI362" s="411"/>
      <c r="AJ362" s="411"/>
      <c r="AK362" s="411"/>
      <c r="AL362" s="411"/>
      <c r="AM362" s="411"/>
      <c r="AN362" s="411"/>
      <c r="AO362" s="411"/>
      <c r="AP362" s="411"/>
      <c r="AQ362" s="243"/>
      <c r="AR362" s="243"/>
      <c r="AS362" s="243"/>
      <c r="AT362" s="10"/>
      <c r="AU362" s="10"/>
      <c r="AV362" s="10"/>
      <c r="AW362" s="10"/>
      <c r="AX362" s="10"/>
    </row>
    <row r="363" spans="1:50" x14ac:dyDescent="0.3">
      <c r="A363" s="195"/>
      <c r="B363" s="25"/>
      <c r="C363" s="25"/>
      <c r="D363" s="94"/>
      <c r="E363" s="25"/>
      <c r="F363" s="25"/>
      <c r="G363" s="25"/>
      <c r="H363" s="25"/>
      <c r="I363" s="25"/>
      <c r="J363" s="2"/>
      <c r="K363" s="2"/>
      <c r="L363" s="2"/>
      <c r="M363" s="2"/>
      <c r="N363" s="2"/>
      <c r="O363" s="2"/>
      <c r="P363" s="53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53"/>
      <c r="AE363" s="57"/>
      <c r="AF363" s="57"/>
      <c r="AG363" s="411"/>
      <c r="AH363" s="411"/>
      <c r="AI363" s="411"/>
      <c r="AJ363" s="411"/>
      <c r="AK363" s="411"/>
      <c r="AL363" s="411"/>
      <c r="AM363" s="411"/>
      <c r="AN363" s="411"/>
      <c r="AO363" s="411"/>
      <c r="AP363" s="411"/>
      <c r="AQ363" s="243"/>
      <c r="AR363" s="243"/>
      <c r="AS363" s="243"/>
      <c r="AT363" s="10"/>
      <c r="AU363" s="10"/>
      <c r="AV363" s="10"/>
      <c r="AW363" s="10"/>
      <c r="AX363" s="10"/>
    </row>
    <row r="364" spans="1:50" x14ac:dyDescent="0.3">
      <c r="A364" s="195"/>
      <c r="B364" s="25"/>
      <c r="C364" s="25"/>
      <c r="D364" s="94"/>
      <c r="E364" s="25"/>
      <c r="F364" s="25"/>
      <c r="G364" s="25"/>
      <c r="H364" s="25"/>
      <c r="I364" s="25"/>
      <c r="J364" s="2"/>
      <c r="K364" s="2"/>
      <c r="L364" s="2"/>
      <c r="M364" s="2"/>
      <c r="N364" s="2"/>
      <c r="O364" s="2"/>
      <c r="P364" s="53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53"/>
      <c r="AE364" s="57"/>
      <c r="AF364" s="57"/>
      <c r="AG364" s="411"/>
      <c r="AH364" s="411"/>
      <c r="AI364" s="411"/>
      <c r="AJ364" s="411"/>
      <c r="AK364" s="411"/>
      <c r="AL364" s="411"/>
      <c r="AM364" s="411"/>
      <c r="AN364" s="411"/>
      <c r="AO364" s="411"/>
      <c r="AP364" s="411"/>
      <c r="AQ364" s="243"/>
      <c r="AR364" s="243"/>
      <c r="AS364" s="243"/>
      <c r="AT364" s="10"/>
      <c r="AU364" s="10"/>
      <c r="AV364" s="10"/>
      <c r="AW364" s="10"/>
      <c r="AX364" s="10"/>
    </row>
    <row r="365" spans="1:50" x14ac:dyDescent="0.3">
      <c r="A365" s="195"/>
      <c r="B365" s="25"/>
      <c r="C365" s="25"/>
      <c r="D365" s="94"/>
      <c r="E365" s="25"/>
      <c r="F365" s="25"/>
      <c r="G365" s="25"/>
      <c r="H365" s="25"/>
      <c r="I365" s="25"/>
      <c r="J365" s="2"/>
      <c r="K365" s="2"/>
      <c r="L365" s="2"/>
      <c r="M365" s="2"/>
      <c r="N365" s="2"/>
      <c r="O365" s="2"/>
      <c r="P365" s="53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53"/>
      <c r="AE365" s="57"/>
      <c r="AF365" s="57"/>
      <c r="AG365" s="411"/>
      <c r="AH365" s="411"/>
      <c r="AI365" s="411"/>
      <c r="AJ365" s="411"/>
      <c r="AK365" s="411"/>
      <c r="AL365" s="411"/>
      <c r="AM365" s="411"/>
      <c r="AN365" s="411"/>
      <c r="AO365" s="411"/>
      <c r="AP365" s="411"/>
      <c r="AQ365" s="243"/>
      <c r="AR365" s="243"/>
      <c r="AS365" s="243"/>
      <c r="AT365" s="10"/>
      <c r="AU365" s="10"/>
      <c r="AV365" s="10"/>
      <c r="AW365" s="10"/>
      <c r="AX365" s="10"/>
    </row>
    <row r="366" spans="1:50" x14ac:dyDescent="0.3">
      <c r="A366" s="195"/>
      <c r="B366" s="25"/>
      <c r="C366" s="25"/>
      <c r="D366" s="94"/>
      <c r="E366" s="25"/>
      <c r="F366" s="25"/>
      <c r="G366" s="25"/>
      <c r="H366" s="25"/>
      <c r="I366" s="25"/>
      <c r="J366" s="2"/>
      <c r="K366" s="2"/>
      <c r="L366" s="2"/>
      <c r="M366" s="2"/>
      <c r="N366" s="2"/>
      <c r="O366" s="2"/>
      <c r="P366" s="53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53"/>
      <c r="AE366" s="57"/>
      <c r="AF366" s="57"/>
      <c r="AG366" s="411"/>
      <c r="AH366" s="411"/>
      <c r="AI366" s="411"/>
      <c r="AJ366" s="411"/>
      <c r="AK366" s="411"/>
      <c r="AL366" s="411"/>
      <c r="AM366" s="411"/>
      <c r="AN366" s="411"/>
      <c r="AO366" s="411"/>
      <c r="AP366" s="411"/>
      <c r="AQ366" s="243"/>
      <c r="AR366" s="243"/>
      <c r="AS366" s="243"/>
      <c r="AT366" s="10"/>
      <c r="AU366" s="10"/>
      <c r="AV366" s="10"/>
      <c r="AW366" s="10"/>
      <c r="AX366" s="10"/>
    </row>
    <row r="367" spans="1:50" x14ac:dyDescent="0.3">
      <c r="A367" s="195"/>
      <c r="B367" s="25"/>
      <c r="C367" s="25"/>
      <c r="D367" s="94"/>
      <c r="E367" s="25"/>
      <c r="F367" s="25"/>
      <c r="G367" s="25"/>
      <c r="H367" s="25"/>
      <c r="I367" s="25"/>
      <c r="J367" s="2"/>
      <c r="K367" s="2"/>
      <c r="L367" s="2"/>
      <c r="M367" s="2"/>
      <c r="N367" s="2"/>
      <c r="O367" s="2"/>
      <c r="P367" s="53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53"/>
      <c r="AE367" s="57"/>
      <c r="AF367" s="57"/>
      <c r="AG367" s="411"/>
      <c r="AH367" s="411"/>
      <c r="AI367" s="411"/>
      <c r="AJ367" s="411"/>
      <c r="AK367" s="411"/>
      <c r="AL367" s="411"/>
      <c r="AM367" s="411"/>
      <c r="AN367" s="411"/>
      <c r="AO367" s="411"/>
      <c r="AP367" s="411"/>
      <c r="AQ367" s="243"/>
      <c r="AR367" s="243"/>
      <c r="AS367" s="243"/>
      <c r="AT367" s="10"/>
      <c r="AU367" s="10"/>
      <c r="AV367" s="10"/>
      <c r="AW367" s="10"/>
      <c r="AX367" s="10"/>
    </row>
    <row r="368" spans="1:50" x14ac:dyDescent="0.3">
      <c r="A368" s="195"/>
      <c r="B368" s="25"/>
      <c r="C368" s="25"/>
      <c r="D368" s="94"/>
      <c r="E368" s="25"/>
      <c r="F368" s="25"/>
      <c r="G368" s="25"/>
      <c r="H368" s="25"/>
      <c r="I368" s="25"/>
      <c r="J368" s="2"/>
      <c r="K368" s="2"/>
      <c r="L368" s="2"/>
      <c r="M368" s="2"/>
      <c r="N368" s="2"/>
      <c r="O368" s="2"/>
      <c r="P368" s="53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53"/>
      <c r="AE368" s="57"/>
      <c r="AF368" s="57"/>
      <c r="AG368" s="411"/>
      <c r="AH368" s="411"/>
      <c r="AI368" s="411"/>
      <c r="AJ368" s="411"/>
      <c r="AK368" s="411"/>
      <c r="AL368" s="411"/>
      <c r="AM368" s="411"/>
      <c r="AN368" s="411"/>
      <c r="AO368" s="411"/>
      <c r="AP368" s="411"/>
      <c r="AQ368" s="243"/>
      <c r="AR368" s="243"/>
      <c r="AS368" s="243"/>
      <c r="AT368" s="10"/>
      <c r="AU368" s="10"/>
      <c r="AV368" s="10"/>
      <c r="AW368" s="10"/>
      <c r="AX368" s="10"/>
    </row>
    <row r="369" spans="1:50" x14ac:dyDescent="0.3">
      <c r="A369" s="195"/>
      <c r="B369" s="25"/>
      <c r="C369" s="25"/>
      <c r="D369" s="94"/>
      <c r="E369" s="25"/>
      <c r="F369" s="25"/>
      <c r="G369" s="25"/>
      <c r="H369" s="25"/>
      <c r="I369" s="25"/>
      <c r="J369" s="2"/>
      <c r="K369" s="2"/>
      <c r="L369" s="2"/>
      <c r="M369" s="2"/>
      <c r="N369" s="2"/>
      <c r="O369" s="2"/>
      <c r="P369" s="53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53"/>
      <c r="AE369" s="57"/>
      <c r="AF369" s="57"/>
      <c r="AG369" s="411"/>
      <c r="AH369" s="411"/>
      <c r="AI369" s="411"/>
      <c r="AJ369" s="411"/>
      <c r="AK369" s="411"/>
      <c r="AL369" s="411"/>
      <c r="AM369" s="411"/>
      <c r="AN369" s="411"/>
      <c r="AO369" s="411"/>
      <c r="AP369" s="411"/>
      <c r="AQ369" s="243"/>
      <c r="AR369" s="243"/>
      <c r="AS369" s="243"/>
      <c r="AT369" s="10"/>
      <c r="AU369" s="10"/>
      <c r="AV369" s="10"/>
      <c r="AW369" s="10"/>
      <c r="AX369" s="10"/>
    </row>
    <row r="370" spans="1:50" x14ac:dyDescent="0.3">
      <c r="A370" s="195"/>
      <c r="B370" s="25"/>
      <c r="C370" s="25"/>
      <c r="D370" s="94"/>
      <c r="E370" s="25"/>
      <c r="F370" s="25"/>
      <c r="G370" s="25"/>
      <c r="H370" s="25"/>
      <c r="I370" s="25"/>
      <c r="J370" s="2"/>
      <c r="K370" s="2"/>
      <c r="L370" s="2"/>
      <c r="M370" s="2"/>
      <c r="N370" s="2"/>
      <c r="O370" s="2"/>
      <c r="P370" s="53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53"/>
      <c r="AE370" s="57"/>
      <c r="AF370" s="57"/>
      <c r="AG370" s="411"/>
      <c r="AH370" s="411"/>
      <c r="AI370" s="411"/>
      <c r="AJ370" s="411"/>
      <c r="AK370" s="411"/>
      <c r="AL370" s="411"/>
      <c r="AM370" s="411"/>
      <c r="AN370" s="411"/>
      <c r="AO370" s="411"/>
      <c r="AP370" s="411"/>
      <c r="AQ370" s="243"/>
      <c r="AR370" s="243"/>
      <c r="AS370" s="243"/>
      <c r="AT370" s="10"/>
      <c r="AU370" s="10"/>
      <c r="AV370" s="10"/>
      <c r="AW370" s="10"/>
      <c r="AX370" s="10"/>
    </row>
    <row r="371" spans="1:50" x14ac:dyDescent="0.3">
      <c r="A371" s="195"/>
      <c r="B371" s="25"/>
      <c r="C371" s="25"/>
      <c r="D371" s="94"/>
      <c r="E371" s="25"/>
      <c r="F371" s="25"/>
      <c r="G371" s="25"/>
      <c r="H371" s="25"/>
      <c r="I371" s="25"/>
      <c r="J371" s="2"/>
      <c r="K371" s="2"/>
      <c r="L371" s="2"/>
      <c r="M371" s="2"/>
      <c r="N371" s="2"/>
      <c r="O371" s="2"/>
      <c r="P371" s="53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53"/>
      <c r="AE371" s="57"/>
      <c r="AF371" s="57"/>
      <c r="AG371" s="411"/>
      <c r="AH371" s="411"/>
      <c r="AI371" s="411"/>
      <c r="AJ371" s="411"/>
      <c r="AK371" s="411"/>
      <c r="AL371" s="411"/>
      <c r="AM371" s="411"/>
      <c r="AN371" s="411"/>
      <c r="AO371" s="411"/>
      <c r="AP371" s="411"/>
      <c r="AQ371" s="243"/>
      <c r="AR371" s="243"/>
      <c r="AS371" s="243"/>
      <c r="AT371" s="10"/>
      <c r="AU371" s="10"/>
      <c r="AV371" s="10"/>
      <c r="AW371" s="10"/>
      <c r="AX371" s="10"/>
    </row>
    <row r="372" spans="1:50" x14ac:dyDescent="0.3">
      <c r="A372" s="195"/>
      <c r="B372" s="25"/>
      <c r="C372" s="25"/>
      <c r="D372" s="94"/>
      <c r="E372" s="25"/>
      <c r="F372" s="25"/>
      <c r="G372" s="25"/>
      <c r="H372" s="25"/>
      <c r="I372" s="25"/>
      <c r="J372" s="2"/>
      <c r="K372" s="2"/>
      <c r="L372" s="2"/>
      <c r="M372" s="2"/>
      <c r="N372" s="2"/>
      <c r="O372" s="2"/>
      <c r="P372" s="53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53"/>
      <c r="AE372" s="57"/>
      <c r="AF372" s="57"/>
      <c r="AG372" s="411"/>
      <c r="AH372" s="411"/>
      <c r="AI372" s="411"/>
      <c r="AJ372" s="411"/>
      <c r="AK372" s="411"/>
      <c r="AL372" s="411"/>
      <c r="AM372" s="411"/>
      <c r="AN372" s="411"/>
      <c r="AO372" s="411"/>
      <c r="AP372" s="411"/>
      <c r="AQ372" s="243"/>
      <c r="AR372" s="243"/>
      <c r="AS372" s="243"/>
      <c r="AT372" s="10"/>
      <c r="AU372" s="10"/>
      <c r="AV372" s="10"/>
      <c r="AW372" s="10"/>
      <c r="AX372" s="10"/>
    </row>
    <row r="373" spans="1:50" x14ac:dyDescent="0.3">
      <c r="A373" s="195"/>
      <c r="B373" s="25"/>
      <c r="C373" s="25"/>
      <c r="D373" s="94"/>
      <c r="E373" s="25"/>
      <c r="F373" s="25"/>
      <c r="G373" s="25"/>
      <c r="H373" s="25"/>
      <c r="I373" s="25"/>
      <c r="J373" s="2"/>
      <c r="K373" s="2"/>
      <c r="L373" s="2"/>
      <c r="M373" s="2"/>
      <c r="N373" s="2"/>
      <c r="O373" s="2"/>
      <c r="P373" s="53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53"/>
      <c r="AE373" s="57"/>
      <c r="AF373" s="57"/>
      <c r="AG373" s="411"/>
      <c r="AH373" s="411"/>
      <c r="AI373" s="411"/>
      <c r="AJ373" s="411"/>
      <c r="AK373" s="411"/>
      <c r="AL373" s="411"/>
      <c r="AM373" s="411"/>
      <c r="AN373" s="411"/>
      <c r="AO373" s="411"/>
      <c r="AP373" s="411"/>
      <c r="AQ373" s="243"/>
      <c r="AR373" s="243"/>
      <c r="AS373" s="243"/>
      <c r="AT373" s="10"/>
      <c r="AU373" s="10"/>
      <c r="AV373" s="10"/>
      <c r="AW373" s="10"/>
      <c r="AX373" s="10"/>
    </row>
  </sheetData>
  <protectedRanges>
    <protectedRange algorithmName="SHA-512" hashValue="Wu67NOxuS9B1Qg6zkhN2gHjB2pYPiw05JotlL/Yx6aMXcrp5aEh2CHgx0SiK9JbbaQiZmbw2FprezZrCQwHwEg==" saltValue="qYjbclHz7zrpEE71FJ1Yuw==" spinCount="100000" sqref="J82:V84 K71 J87:V154 J74:V80 J9:V69" name="Bereich1"/>
    <protectedRange algorithmName="SHA-512" hashValue="Wu67NOxuS9B1Qg6zkhN2gHjB2pYPiw05JotlL/Yx6aMXcrp5aEh2CHgx0SiK9JbbaQiZmbw2FprezZrCQwHwEg==" saltValue="qYjbclHz7zrpEE71FJ1Yuw==" spinCount="100000" sqref="J81:V81" name="Bereich1_1"/>
    <protectedRange algorithmName="SHA-512" hashValue="Wu67NOxuS9B1Qg6zkhN2gHjB2pYPiw05JotlL/Yx6aMXcrp5aEh2CHgx0SiK9JbbaQiZmbw2FprezZrCQwHwEg==" saltValue="qYjbclHz7zrpEE71FJ1Yuw==" spinCount="100000" sqref="J70:V70 J85:V86" name="Bereich1_2"/>
    <protectedRange algorithmName="SHA-512" hashValue="Wu67NOxuS9B1Qg6zkhN2gHjB2pYPiw05JotlL/Yx6aMXcrp5aEh2CHgx0SiK9JbbaQiZmbw2FprezZrCQwHwEg==" saltValue="qYjbclHz7zrpEE71FJ1Yuw==" spinCount="100000" sqref="J72:V73 J71 L71:V71" name="Bereich1_2_1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6">
    <mergeCell ref="V158:AB158"/>
    <mergeCell ref="W8:AB8"/>
    <mergeCell ref="W155:AB155"/>
    <mergeCell ref="V157:AB157"/>
    <mergeCell ref="E155:F155"/>
    <mergeCell ref="W156:AB156"/>
  </mergeCells>
  <hyperlinks>
    <hyperlink ref="D70" location="Macros!A1" display="MACRO (next page)" xr:uid="{00000000-0004-0000-0000-000000000000}"/>
    <hyperlink ref="E6" location="Conclusion!A1" display="Click" xr:uid="{00000000-0004-0000-0000-000001000000}"/>
  </hyperlinks>
  <pageMargins left="0.7" right="0.7" top="0.78740157499999996" bottom="0.78740157499999996" header="0.3" footer="0.3"/>
  <pageSetup paperSize="9" scale="15" fitToHeight="0" orientation="portrait" horizontalDpi="1200" verticalDpi="1200" r:id="rId2"/>
  <ignoredErrors>
    <ignoredError sqref="AE8 AE44:AE66 AF26:AF68 AE74:AE86 I69 AF74:AF107 AF137:AF1048576 AE108:AF133 AE69 I25 AF21 AF1:AF19" formulaRange="1"/>
    <ignoredError sqref="I108:I110 G85:G86 G108:G110 H121:I121 H136 H148:I150 G67:G68 G134:G136 I134:I136 G148:G149 G22:G23 G24" unlockedFormula="1"/>
    <ignoredError sqref="AC86" evalError="1"/>
    <ignoredError sqref="G25:G27 H69 G69" formulaRange="1" unlocked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  <pageSetUpPr fitToPage="1"/>
  </sheetPr>
  <dimension ref="A1:BC258"/>
  <sheetViews>
    <sheetView zoomScale="55" zoomScaleNormal="55" workbookViewId="0">
      <pane ySplit="5" topLeftCell="A6" activePane="bottomLeft" state="frozen"/>
      <selection pane="bottomLeft" activeCell="J6" sqref="J6"/>
    </sheetView>
  </sheetViews>
  <sheetFormatPr baseColWidth="10" defaultColWidth="11.44140625" defaultRowHeight="14.4" outlineLevelRow="1" x14ac:dyDescent="0.3"/>
  <cols>
    <col min="1" max="1" width="7.5546875" style="27" customWidth="1"/>
    <col min="2" max="2" width="29.77734375" style="27" customWidth="1"/>
    <col min="3" max="3" width="19" style="27" customWidth="1"/>
    <col min="4" max="4" width="22.21875" style="27" customWidth="1"/>
    <col min="5" max="5" width="16.44140625" style="96" customWidth="1"/>
    <col min="6" max="7" width="11.21875" style="27" customWidth="1"/>
    <col min="8" max="8" width="8.44140625" style="27" customWidth="1"/>
    <col min="9" max="9" width="15" style="27" bestFit="1" customWidth="1"/>
    <col min="10" max="20" width="9" style="1" customWidth="1"/>
    <col min="21" max="21" width="9.21875" style="1" bestFit="1" customWidth="1"/>
    <col min="22" max="22" width="9.44140625" style="1" bestFit="1" customWidth="1"/>
    <col min="23" max="24" width="9.21875" style="1" bestFit="1" customWidth="1"/>
    <col min="25" max="25" width="10.77734375" style="1" customWidth="1"/>
    <col min="26" max="29" width="1.77734375" style="1" customWidth="1"/>
    <col min="30" max="30" width="2" style="1" customWidth="1"/>
    <col min="31" max="31" width="1.77734375" style="1" customWidth="1"/>
    <col min="32" max="32" width="22.44140625" style="1" customWidth="1"/>
    <col min="33" max="33" width="10.77734375" style="1" customWidth="1"/>
    <col min="34" max="34" width="12.5546875" customWidth="1"/>
    <col min="35" max="35" width="10.77734375" customWidth="1"/>
    <col min="36" max="36" width="9.77734375" customWidth="1"/>
  </cols>
  <sheetData>
    <row r="1" spans="1:55" x14ac:dyDescent="0.3">
      <c r="A1" s="25"/>
      <c r="B1" s="25"/>
      <c r="C1" s="25"/>
      <c r="D1" s="25"/>
      <c r="E1" s="94"/>
      <c r="F1" s="25"/>
      <c r="G1" s="25"/>
      <c r="H1" s="25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</row>
    <row r="2" spans="1:55" ht="88.95" customHeight="1" thickBot="1" x14ac:dyDescent="0.65">
      <c r="A2" s="25"/>
      <c r="B2" s="25"/>
      <c r="C2" s="25"/>
      <c r="D2" s="25"/>
      <c r="E2" s="94"/>
      <c r="F2" s="25"/>
      <c r="G2" s="25"/>
      <c r="H2" s="25"/>
      <c r="I2" s="25"/>
      <c r="J2" s="651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2"/>
      <c r="Z2" s="222"/>
      <c r="AA2" s="223"/>
      <c r="AB2" s="222"/>
      <c r="AC2" s="224"/>
      <c r="AD2" s="225"/>
      <c r="AE2" s="224"/>
      <c r="AF2" s="224"/>
      <c r="AG2" s="224"/>
      <c r="AH2" s="224"/>
      <c r="AI2" s="2"/>
      <c r="AJ2" s="2"/>
      <c r="AK2" s="2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1:55" ht="15" customHeight="1" thickBot="1" x14ac:dyDescent="0.35">
      <c r="A3" s="25"/>
      <c r="B3" s="25"/>
      <c r="C3" s="25"/>
      <c r="D3" s="159" t="s">
        <v>184</v>
      </c>
      <c r="E3" s="159"/>
      <c r="F3" s="25"/>
      <c r="G3" s="25"/>
      <c r="H3" s="25"/>
      <c r="I3" s="93"/>
      <c r="J3" s="5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10"/>
      <c r="AA3" s="10"/>
      <c r="AB3" s="10"/>
      <c r="AC3" s="10"/>
      <c r="AD3" s="10"/>
      <c r="AE3" s="10"/>
      <c r="AF3" s="10"/>
      <c r="AG3" s="10"/>
      <c r="AH3" s="10"/>
      <c r="AI3" s="2"/>
      <c r="AJ3" s="2"/>
      <c r="AK3" s="2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5" ht="46.5" customHeight="1" thickBot="1" x14ac:dyDescent="0.35">
      <c r="A4" s="25"/>
      <c r="B4" s="25"/>
      <c r="C4" s="25"/>
      <c r="D4" s="444" t="s">
        <v>185</v>
      </c>
      <c r="E4" s="161"/>
      <c r="F4" s="25"/>
      <c r="G4" s="25"/>
      <c r="H4" s="25"/>
      <c r="I4" s="220" t="s">
        <v>218</v>
      </c>
      <c r="J4" s="393" t="s">
        <v>139</v>
      </c>
      <c r="K4" s="394" t="s">
        <v>140</v>
      </c>
      <c r="L4" s="395" t="s">
        <v>141</v>
      </c>
      <c r="M4" s="396" t="s">
        <v>142</v>
      </c>
      <c r="N4" s="397" t="s">
        <v>143</v>
      </c>
      <c r="O4" s="398" t="s">
        <v>144</v>
      </c>
      <c r="P4" s="399" t="s">
        <v>145</v>
      </c>
      <c r="Q4" s="400" t="s">
        <v>146</v>
      </c>
      <c r="R4" s="401" t="s">
        <v>147</v>
      </c>
      <c r="S4" s="402" t="s">
        <v>148</v>
      </c>
      <c r="T4" s="403" t="s">
        <v>149</v>
      </c>
      <c r="U4" s="404" t="s">
        <v>150</v>
      </c>
      <c r="V4" s="405" t="s">
        <v>151</v>
      </c>
      <c r="W4" s="406" t="s">
        <v>152</v>
      </c>
      <c r="X4" s="407" t="s">
        <v>153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5" ht="45" customHeight="1" thickBot="1" x14ac:dyDescent="0.35">
      <c r="A5" s="25"/>
      <c r="B5" s="163" t="s">
        <v>1</v>
      </c>
      <c r="C5" s="164" t="s">
        <v>0</v>
      </c>
      <c r="D5" s="445" t="s">
        <v>3</v>
      </c>
      <c r="E5" s="164" t="s">
        <v>279</v>
      </c>
      <c r="F5" s="164" t="s">
        <v>312</v>
      </c>
      <c r="G5" s="164" t="s">
        <v>313</v>
      </c>
      <c r="H5" s="164" t="s">
        <v>8</v>
      </c>
      <c r="I5" s="165" t="s">
        <v>7</v>
      </c>
      <c r="J5" s="408">
        <v>10084</v>
      </c>
      <c r="K5" s="409">
        <v>10085</v>
      </c>
      <c r="L5" s="409">
        <v>10086</v>
      </c>
      <c r="M5" s="409">
        <v>10088</v>
      </c>
      <c r="N5" s="409">
        <v>10089</v>
      </c>
      <c r="O5" s="409">
        <v>10090</v>
      </c>
      <c r="P5" s="409">
        <v>10091</v>
      </c>
      <c r="Q5" s="409">
        <v>10093</v>
      </c>
      <c r="R5" s="409">
        <v>10092</v>
      </c>
      <c r="S5" s="409">
        <v>10094</v>
      </c>
      <c r="T5" s="409">
        <v>10095</v>
      </c>
      <c r="U5" s="409">
        <v>10081</v>
      </c>
      <c r="V5" s="409">
        <v>10097</v>
      </c>
      <c r="W5" s="409">
        <v>10083</v>
      </c>
      <c r="X5" s="589">
        <v>10082</v>
      </c>
      <c r="Y5" s="156"/>
      <c r="Z5" s="640"/>
      <c r="AA5" s="640"/>
      <c r="AB5" s="640"/>
      <c r="AC5" s="640"/>
      <c r="AD5" s="640"/>
      <c r="AE5" s="653"/>
      <c r="AF5" s="166" t="s">
        <v>9</v>
      </c>
      <c r="AG5" s="2"/>
      <c r="AH5" s="57" t="s">
        <v>32</v>
      </c>
      <c r="AI5" s="57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</row>
    <row r="6" spans="1:55" ht="100.05" customHeight="1" outlineLevel="1" thickBot="1" x14ac:dyDescent="0.35">
      <c r="A6" s="658" t="s">
        <v>341</v>
      </c>
      <c r="B6" s="572"/>
      <c r="C6" s="573" t="s">
        <v>314</v>
      </c>
      <c r="D6" s="574" t="s">
        <v>324</v>
      </c>
      <c r="E6" s="573">
        <v>-10</v>
      </c>
      <c r="F6" s="573">
        <v>75</v>
      </c>
      <c r="G6" s="573">
        <v>21</v>
      </c>
      <c r="H6" s="573">
        <v>1</v>
      </c>
      <c r="I6" s="575">
        <v>239</v>
      </c>
      <c r="J6" s="576"/>
      <c r="K6" s="577"/>
      <c r="L6" s="578"/>
      <c r="M6" s="578"/>
      <c r="N6" s="578"/>
      <c r="O6" s="578"/>
      <c r="P6" s="579"/>
      <c r="Q6" s="579"/>
      <c r="R6" s="579"/>
      <c r="S6" s="579"/>
      <c r="T6" s="579"/>
      <c r="U6" s="579"/>
      <c r="V6" s="579"/>
      <c r="W6" s="579"/>
      <c r="X6" s="580"/>
      <c r="Y6" s="581"/>
      <c r="Z6" s="109"/>
      <c r="AA6" s="29"/>
      <c r="AB6" s="582" t="s">
        <v>216</v>
      </c>
      <c r="AC6" s="29"/>
      <c r="AD6" s="29"/>
      <c r="AE6" s="29"/>
      <c r="AF6" s="431">
        <f t="shared" ref="AF6:AF12" si="0">SUM(J6:X6)*I6</f>
        <v>0</v>
      </c>
      <c r="AG6" s="99"/>
      <c r="AH6" s="58">
        <v>2.7</v>
      </c>
      <c r="AI6" s="58">
        <f t="shared" ref="AI6:AI12" si="1">AH6*SUM(J6:X6)</f>
        <v>0</v>
      </c>
      <c r="AJ6" s="11"/>
      <c r="AK6" s="11"/>
      <c r="AL6" s="11"/>
      <c r="AM6" s="10"/>
      <c r="AN6" s="10"/>
      <c r="AO6" s="119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</row>
    <row r="7" spans="1:55" ht="100.05" customHeight="1" outlineLevel="1" thickBot="1" x14ac:dyDescent="0.35">
      <c r="A7" s="658"/>
      <c r="B7" s="120"/>
      <c r="C7" s="443" t="s">
        <v>314</v>
      </c>
      <c r="D7" s="446" t="s">
        <v>323</v>
      </c>
      <c r="E7" s="443">
        <v>10</v>
      </c>
      <c r="F7" s="443">
        <v>75</v>
      </c>
      <c r="G7" s="443">
        <v>15</v>
      </c>
      <c r="H7" s="443">
        <v>1</v>
      </c>
      <c r="I7" s="454">
        <v>219</v>
      </c>
      <c r="J7" s="133"/>
      <c r="K7" s="131"/>
      <c r="L7" s="132"/>
      <c r="M7" s="132"/>
      <c r="N7" s="132"/>
      <c r="O7" s="132"/>
      <c r="P7" s="86"/>
      <c r="Q7" s="86"/>
      <c r="R7" s="86"/>
      <c r="S7" s="86"/>
      <c r="T7" s="86"/>
      <c r="U7" s="86"/>
      <c r="V7" s="86"/>
      <c r="W7" s="86"/>
      <c r="X7" s="152"/>
      <c r="Y7" s="147"/>
      <c r="Z7" s="110"/>
      <c r="AA7" s="3"/>
      <c r="AB7" s="196" t="s">
        <v>216</v>
      </c>
      <c r="AC7" s="3"/>
      <c r="AD7" s="3"/>
      <c r="AE7" s="3"/>
      <c r="AF7" s="583">
        <f t="shared" si="0"/>
        <v>0</v>
      </c>
      <c r="AG7" s="99"/>
      <c r="AH7" s="58">
        <v>2.7</v>
      </c>
      <c r="AI7" s="58">
        <f t="shared" si="1"/>
        <v>0</v>
      </c>
      <c r="AJ7" s="11"/>
      <c r="AK7" s="11"/>
      <c r="AL7" s="11"/>
      <c r="AM7" s="10"/>
      <c r="AN7" s="10"/>
      <c r="AO7" s="119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</row>
    <row r="8" spans="1:55" ht="100.05" customHeight="1" outlineLevel="1" thickBot="1" x14ac:dyDescent="0.35">
      <c r="A8" s="658"/>
      <c r="B8" s="120"/>
      <c r="C8" s="443" t="s">
        <v>314</v>
      </c>
      <c r="D8" s="446" t="s">
        <v>322</v>
      </c>
      <c r="E8" s="443">
        <v>20</v>
      </c>
      <c r="F8" s="443">
        <v>75</v>
      </c>
      <c r="G8" s="443">
        <v>18</v>
      </c>
      <c r="H8" s="443">
        <v>1</v>
      </c>
      <c r="I8" s="454">
        <v>225</v>
      </c>
      <c r="J8" s="133"/>
      <c r="K8" s="131"/>
      <c r="L8" s="132"/>
      <c r="M8" s="132"/>
      <c r="N8" s="132"/>
      <c r="O8" s="132"/>
      <c r="P8" s="86"/>
      <c r="Q8" s="86"/>
      <c r="R8" s="86"/>
      <c r="S8" s="86"/>
      <c r="T8" s="86"/>
      <c r="U8" s="86"/>
      <c r="V8" s="86"/>
      <c r="W8" s="86"/>
      <c r="X8" s="152"/>
      <c r="Y8" s="147"/>
      <c r="Z8" s="110"/>
      <c r="AA8" s="3"/>
      <c r="AB8" s="196" t="s">
        <v>216</v>
      </c>
      <c r="AC8" s="3"/>
      <c r="AD8" s="3"/>
      <c r="AE8" s="3"/>
      <c r="AF8" s="583">
        <f t="shared" si="0"/>
        <v>0</v>
      </c>
      <c r="AG8" s="99"/>
      <c r="AH8" s="58">
        <v>2.7</v>
      </c>
      <c r="AI8" s="58">
        <f t="shared" si="1"/>
        <v>0</v>
      </c>
      <c r="AJ8" s="11"/>
      <c r="AK8" s="11"/>
      <c r="AL8" s="11"/>
      <c r="AM8" s="10"/>
      <c r="AN8" s="10"/>
      <c r="AO8" s="119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</row>
    <row r="9" spans="1:55" ht="100.05" customHeight="1" outlineLevel="1" thickBot="1" x14ac:dyDescent="0.35">
      <c r="A9" s="658"/>
      <c r="B9" s="120"/>
      <c r="C9" s="443" t="s">
        <v>314</v>
      </c>
      <c r="D9" s="446" t="s">
        <v>321</v>
      </c>
      <c r="E9" s="443">
        <v>20</v>
      </c>
      <c r="F9" s="443">
        <v>55</v>
      </c>
      <c r="G9" s="443">
        <v>15</v>
      </c>
      <c r="H9" s="443">
        <v>1</v>
      </c>
      <c r="I9" s="454">
        <v>174</v>
      </c>
      <c r="J9" s="133"/>
      <c r="K9" s="131"/>
      <c r="L9" s="132"/>
      <c r="M9" s="132"/>
      <c r="N9" s="132"/>
      <c r="O9" s="132"/>
      <c r="P9" s="86"/>
      <c r="Q9" s="86"/>
      <c r="R9" s="86"/>
      <c r="S9" s="86"/>
      <c r="T9" s="86"/>
      <c r="U9" s="86"/>
      <c r="V9" s="86"/>
      <c r="W9" s="86"/>
      <c r="X9" s="152"/>
      <c r="Y9" s="147"/>
      <c r="Z9" s="110"/>
      <c r="AA9" s="3"/>
      <c r="AB9" s="196" t="s">
        <v>216</v>
      </c>
      <c r="AC9" s="3"/>
      <c r="AD9" s="3"/>
      <c r="AE9" s="3"/>
      <c r="AF9" s="583">
        <f t="shared" si="0"/>
        <v>0</v>
      </c>
      <c r="AG9" s="99"/>
      <c r="AH9" s="58">
        <v>2</v>
      </c>
      <c r="AI9" s="58">
        <f t="shared" si="1"/>
        <v>0</v>
      </c>
      <c r="AJ9" s="11"/>
      <c r="AK9" s="11"/>
      <c r="AL9" s="11"/>
      <c r="AM9" s="10"/>
      <c r="AN9" s="10"/>
      <c r="AO9" s="119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</row>
    <row r="10" spans="1:55" ht="100.05" customHeight="1" outlineLevel="1" thickBot="1" x14ac:dyDescent="0.35">
      <c r="A10" s="658"/>
      <c r="B10" s="120"/>
      <c r="C10" s="443" t="s">
        <v>314</v>
      </c>
      <c r="D10" s="446" t="s">
        <v>320</v>
      </c>
      <c r="E10" s="443">
        <v>30</v>
      </c>
      <c r="F10" s="443">
        <v>55</v>
      </c>
      <c r="G10" s="443">
        <v>14</v>
      </c>
      <c r="H10" s="443">
        <v>1</v>
      </c>
      <c r="I10" s="454">
        <v>161</v>
      </c>
      <c r="J10" s="133"/>
      <c r="K10" s="131"/>
      <c r="L10" s="132"/>
      <c r="M10" s="132"/>
      <c r="N10" s="132"/>
      <c r="O10" s="132"/>
      <c r="P10" s="86"/>
      <c r="Q10" s="86"/>
      <c r="R10" s="86"/>
      <c r="S10" s="86"/>
      <c r="T10" s="86"/>
      <c r="U10" s="86"/>
      <c r="V10" s="86"/>
      <c r="W10" s="86"/>
      <c r="X10" s="152"/>
      <c r="Y10" s="147"/>
      <c r="Z10" s="110"/>
      <c r="AA10" s="3"/>
      <c r="AB10" s="196" t="s">
        <v>216</v>
      </c>
      <c r="AC10" s="3"/>
      <c r="AD10" s="3"/>
      <c r="AE10" s="3"/>
      <c r="AF10" s="583">
        <f t="shared" si="0"/>
        <v>0</v>
      </c>
      <c r="AG10" s="99"/>
      <c r="AH10" s="58">
        <v>2</v>
      </c>
      <c r="AI10" s="58">
        <f t="shared" si="1"/>
        <v>0</v>
      </c>
      <c r="AJ10" s="11"/>
      <c r="AK10" s="11"/>
      <c r="AL10" s="11"/>
      <c r="AM10" s="10"/>
      <c r="AN10" s="10"/>
      <c r="AO10" s="119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5" ht="100.05" customHeight="1" outlineLevel="1" thickBot="1" x14ac:dyDescent="0.35">
      <c r="A11" s="658"/>
      <c r="B11" s="120"/>
      <c r="C11" s="443" t="s">
        <v>314</v>
      </c>
      <c r="D11" s="447" t="s">
        <v>334</v>
      </c>
      <c r="E11" s="443"/>
      <c r="F11" s="443" t="s">
        <v>315</v>
      </c>
      <c r="G11" s="443" t="s">
        <v>316</v>
      </c>
      <c r="H11" s="443">
        <v>5</v>
      </c>
      <c r="I11" s="454">
        <f>SUM(I6:I10)*0.95</f>
        <v>967.09999999999991</v>
      </c>
      <c r="J11" s="133"/>
      <c r="K11" s="131"/>
      <c r="L11" s="132"/>
      <c r="M11" s="132"/>
      <c r="N11" s="132"/>
      <c r="O11" s="132"/>
      <c r="P11" s="86"/>
      <c r="Q11" s="86"/>
      <c r="R11" s="86"/>
      <c r="S11" s="86"/>
      <c r="T11" s="86"/>
      <c r="U11" s="86"/>
      <c r="V11" s="86"/>
      <c r="W11" s="86"/>
      <c r="X11" s="152"/>
      <c r="Y11" s="147"/>
      <c r="Z11" s="110"/>
      <c r="AA11" s="3"/>
      <c r="AB11" s="196" t="s">
        <v>216</v>
      </c>
      <c r="AC11" s="3"/>
      <c r="AD11" s="3"/>
      <c r="AE11" s="3"/>
      <c r="AF11" s="583">
        <f t="shared" si="0"/>
        <v>0</v>
      </c>
      <c r="AG11" s="99"/>
      <c r="AH11" s="58">
        <f>SUM(AH6:AH10)</f>
        <v>12.100000000000001</v>
      </c>
      <c r="AI11" s="58">
        <f t="shared" si="1"/>
        <v>0</v>
      </c>
      <c r="AJ11" s="11"/>
      <c r="AK11" s="11"/>
      <c r="AL11" s="11"/>
      <c r="AM11" s="10"/>
      <c r="AN11" s="10"/>
      <c r="AO11" s="119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</row>
    <row r="12" spans="1:55" ht="100.05" customHeight="1" thickBot="1" x14ac:dyDescent="0.35">
      <c r="A12" s="658"/>
      <c r="B12" s="146"/>
      <c r="C12" s="584" t="s">
        <v>314</v>
      </c>
      <c r="D12" s="585" t="s">
        <v>335</v>
      </c>
      <c r="E12" s="584"/>
      <c r="F12" s="584" t="s">
        <v>317</v>
      </c>
      <c r="G12" s="584" t="s">
        <v>318</v>
      </c>
      <c r="H12" s="584">
        <v>10</v>
      </c>
      <c r="I12" s="586">
        <f>SUM(I6:I10)*0.9*2</f>
        <v>1832.4</v>
      </c>
      <c r="J12" s="427"/>
      <c r="K12" s="587"/>
      <c r="L12" s="155"/>
      <c r="M12" s="155"/>
      <c r="N12" s="155"/>
      <c r="O12" s="155"/>
      <c r="P12" s="105"/>
      <c r="Q12" s="105"/>
      <c r="R12" s="105"/>
      <c r="S12" s="105"/>
      <c r="T12" s="105"/>
      <c r="U12" s="105"/>
      <c r="V12" s="105"/>
      <c r="W12" s="105"/>
      <c r="X12" s="588"/>
      <c r="Y12" s="435"/>
      <c r="Z12" s="111"/>
      <c r="AA12" s="34"/>
      <c r="AB12" s="215" t="s">
        <v>216</v>
      </c>
      <c r="AC12" s="34"/>
      <c r="AD12" s="34"/>
      <c r="AE12" s="34"/>
      <c r="AF12" s="583">
        <f t="shared" si="0"/>
        <v>0</v>
      </c>
      <c r="AG12" s="99"/>
      <c r="AH12" s="58">
        <f>AH11*2</f>
        <v>24.200000000000003</v>
      </c>
      <c r="AI12" s="58">
        <f t="shared" si="1"/>
        <v>0</v>
      </c>
      <c r="AJ12" s="11"/>
      <c r="AK12" s="11"/>
      <c r="AL12" s="11"/>
      <c r="AM12" s="10"/>
      <c r="AN12" s="10"/>
      <c r="AO12" s="119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</row>
    <row r="13" spans="1:55" ht="100.05" customHeight="1" outlineLevel="1" thickBot="1" x14ac:dyDescent="0.35">
      <c r="A13" s="658"/>
      <c r="B13" s="120"/>
      <c r="C13" s="437" t="s">
        <v>154</v>
      </c>
      <c r="D13" s="448" t="s">
        <v>171</v>
      </c>
      <c r="E13" s="437">
        <v>20</v>
      </c>
      <c r="F13" s="437">
        <v>83</v>
      </c>
      <c r="G13" s="437">
        <v>16</v>
      </c>
      <c r="H13" s="437">
        <v>1</v>
      </c>
      <c r="I13" s="454">
        <v>196</v>
      </c>
      <c r="J13" s="133"/>
      <c r="K13" s="131"/>
      <c r="L13" s="132"/>
      <c r="M13" s="132"/>
      <c r="N13" s="132"/>
      <c r="O13" s="132"/>
      <c r="P13" s="86"/>
      <c r="Q13" s="86"/>
      <c r="R13" s="86"/>
      <c r="S13" s="86"/>
      <c r="T13" s="86"/>
      <c r="U13" s="86"/>
      <c r="V13" s="86"/>
      <c r="W13" s="86"/>
      <c r="X13" s="152"/>
      <c r="Y13" s="147"/>
      <c r="Z13" s="110"/>
      <c r="AA13" s="3"/>
      <c r="AB13" s="3"/>
      <c r="AC13" s="3"/>
      <c r="AD13" s="3"/>
      <c r="AE13" s="31"/>
      <c r="AF13" s="162">
        <f>SUM(J13:X13)*I13</f>
        <v>0</v>
      </c>
      <c r="AG13" s="99"/>
      <c r="AH13" s="58">
        <v>2.7</v>
      </c>
      <c r="AI13" s="58">
        <f>AH13*SUM(J13:X13)</f>
        <v>0</v>
      </c>
      <c r="AJ13" s="11"/>
      <c r="AK13" s="11"/>
      <c r="AL13" s="11"/>
      <c r="AM13" s="10"/>
      <c r="AN13" s="10"/>
      <c r="AO13" s="119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</row>
    <row r="14" spans="1:55" ht="100.05" customHeight="1" outlineLevel="1" thickBot="1" x14ac:dyDescent="0.35">
      <c r="A14" s="658"/>
      <c r="B14" s="120"/>
      <c r="C14" s="437" t="s">
        <v>156</v>
      </c>
      <c r="D14" s="448" t="s">
        <v>172</v>
      </c>
      <c r="E14" s="437">
        <v>5</v>
      </c>
      <c r="F14" s="437">
        <v>57</v>
      </c>
      <c r="G14" s="437">
        <v>14</v>
      </c>
      <c r="H14" s="437">
        <v>1</v>
      </c>
      <c r="I14" s="454">
        <v>153</v>
      </c>
      <c r="J14" s="133"/>
      <c r="K14" s="131"/>
      <c r="L14" s="132"/>
      <c r="M14" s="132"/>
      <c r="N14" s="132"/>
      <c r="O14" s="132"/>
      <c r="P14" s="86"/>
      <c r="Q14" s="86"/>
      <c r="R14" s="86"/>
      <c r="S14" s="86"/>
      <c r="T14" s="86"/>
      <c r="U14" s="86"/>
      <c r="V14" s="86"/>
      <c r="W14" s="86"/>
      <c r="X14" s="152"/>
      <c r="Y14" s="147"/>
      <c r="Z14" s="110"/>
      <c r="AA14" s="3"/>
      <c r="AB14" s="3"/>
      <c r="AC14" s="3"/>
      <c r="AD14" s="3"/>
      <c r="AE14" s="31"/>
      <c r="AF14" s="162">
        <f t="shared" ref="AF14:AF20" si="2">SUM(J14:X14)*I14</f>
        <v>0</v>
      </c>
      <c r="AG14" s="99"/>
      <c r="AH14" s="58">
        <v>1.6</v>
      </c>
      <c r="AI14" s="58">
        <f t="shared" ref="AI14:AI39" si="3">AH14*SUM(J14:X14)</f>
        <v>0</v>
      </c>
      <c r="AJ14" s="11"/>
      <c r="AK14" s="11"/>
      <c r="AL14" s="11"/>
      <c r="AM14" s="10"/>
      <c r="AN14" s="10"/>
      <c r="AO14" s="119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</row>
    <row r="15" spans="1:55" ht="100.05" customHeight="1" outlineLevel="1" thickBot="1" x14ac:dyDescent="0.35">
      <c r="A15" s="658"/>
      <c r="B15" s="120"/>
      <c r="C15" s="437" t="s">
        <v>158</v>
      </c>
      <c r="D15" s="448" t="s">
        <v>173</v>
      </c>
      <c r="E15" s="437">
        <v>30</v>
      </c>
      <c r="F15" s="437">
        <v>63</v>
      </c>
      <c r="G15" s="437">
        <v>16</v>
      </c>
      <c r="H15" s="437">
        <v>1</v>
      </c>
      <c r="I15" s="454">
        <v>155</v>
      </c>
      <c r="J15" s="133"/>
      <c r="K15" s="131"/>
      <c r="L15" s="132"/>
      <c r="M15" s="132"/>
      <c r="N15" s="132"/>
      <c r="O15" s="132"/>
      <c r="P15" s="86"/>
      <c r="Q15" s="86"/>
      <c r="R15" s="86"/>
      <c r="S15" s="86"/>
      <c r="T15" s="86"/>
      <c r="U15" s="86"/>
      <c r="V15" s="86"/>
      <c r="W15" s="86"/>
      <c r="X15" s="152"/>
      <c r="Y15" s="147"/>
      <c r="Z15" s="110"/>
      <c r="AA15" s="3"/>
      <c r="AB15" s="3"/>
      <c r="AC15" s="3"/>
      <c r="AD15" s="3"/>
      <c r="AE15" s="31"/>
      <c r="AF15" s="162">
        <f t="shared" si="2"/>
        <v>0</v>
      </c>
      <c r="AG15" s="99"/>
      <c r="AH15" s="58">
        <v>1.7</v>
      </c>
      <c r="AI15" s="58">
        <f t="shared" si="3"/>
        <v>0</v>
      </c>
      <c r="AJ15" s="11"/>
      <c r="AK15" s="11"/>
      <c r="AL15" s="11"/>
      <c r="AM15" s="10"/>
      <c r="AN15" s="10"/>
      <c r="AO15" s="119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</row>
    <row r="16" spans="1:55" ht="100.05" customHeight="1" outlineLevel="1" thickBot="1" x14ac:dyDescent="0.35">
      <c r="A16" s="658"/>
      <c r="B16" s="120"/>
      <c r="C16" s="437" t="s">
        <v>160</v>
      </c>
      <c r="D16" s="448" t="s">
        <v>174</v>
      </c>
      <c r="E16" s="437">
        <v>25</v>
      </c>
      <c r="F16" s="437">
        <v>64</v>
      </c>
      <c r="G16" s="437">
        <v>11</v>
      </c>
      <c r="H16" s="437">
        <v>1</v>
      </c>
      <c r="I16" s="454">
        <v>156</v>
      </c>
      <c r="J16" s="133"/>
      <c r="K16" s="131"/>
      <c r="L16" s="132"/>
      <c r="M16" s="132"/>
      <c r="N16" s="132"/>
      <c r="O16" s="132"/>
      <c r="P16" s="86"/>
      <c r="Q16" s="86"/>
      <c r="R16" s="86"/>
      <c r="S16" s="86"/>
      <c r="T16" s="86"/>
      <c r="U16" s="86"/>
      <c r="V16" s="86"/>
      <c r="W16" s="86"/>
      <c r="X16" s="152"/>
      <c r="Y16" s="147"/>
      <c r="Z16" s="110"/>
      <c r="AA16" s="3"/>
      <c r="AB16" s="3"/>
      <c r="AC16" s="3"/>
      <c r="AD16" s="3"/>
      <c r="AE16" s="31"/>
      <c r="AF16" s="162">
        <f t="shared" si="2"/>
        <v>0</v>
      </c>
      <c r="AG16" s="99"/>
      <c r="AH16" s="58">
        <v>1.7</v>
      </c>
      <c r="AI16" s="58">
        <f t="shared" si="3"/>
        <v>0</v>
      </c>
      <c r="AJ16" s="11"/>
      <c r="AK16" s="11"/>
      <c r="AL16" s="11"/>
      <c r="AM16" s="10"/>
      <c r="AN16" s="10"/>
      <c r="AO16" s="119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</row>
    <row r="17" spans="1:55" ht="100.05" customHeight="1" outlineLevel="1" thickBot="1" x14ac:dyDescent="0.35">
      <c r="A17" s="658"/>
      <c r="B17" s="120"/>
      <c r="C17" s="437" t="s">
        <v>162</v>
      </c>
      <c r="D17" s="448" t="s">
        <v>175</v>
      </c>
      <c r="E17" s="437">
        <v>-5</v>
      </c>
      <c r="F17" s="437">
        <v>70</v>
      </c>
      <c r="G17" s="437">
        <v>11</v>
      </c>
      <c r="H17" s="437">
        <v>1</v>
      </c>
      <c r="I17" s="454">
        <v>161</v>
      </c>
      <c r="J17" s="133"/>
      <c r="K17" s="131"/>
      <c r="L17" s="132"/>
      <c r="M17" s="132"/>
      <c r="N17" s="132"/>
      <c r="O17" s="132"/>
      <c r="P17" s="86"/>
      <c r="Q17" s="86"/>
      <c r="R17" s="86"/>
      <c r="S17" s="86"/>
      <c r="T17" s="86"/>
      <c r="U17" s="86"/>
      <c r="V17" s="86"/>
      <c r="W17" s="86"/>
      <c r="X17" s="152"/>
      <c r="Y17" s="147"/>
      <c r="Z17" s="110"/>
      <c r="AA17" s="3"/>
      <c r="AB17" s="3"/>
      <c r="AC17" s="3"/>
      <c r="AD17" s="3"/>
      <c r="AE17" s="31"/>
      <c r="AF17" s="162">
        <f t="shared" si="2"/>
        <v>0</v>
      </c>
      <c r="AG17" s="99"/>
      <c r="AH17" s="58">
        <v>1.8</v>
      </c>
      <c r="AI17" s="58">
        <f t="shared" si="3"/>
        <v>0</v>
      </c>
      <c r="AJ17" s="11"/>
      <c r="AK17" s="11"/>
      <c r="AL17" s="11"/>
      <c r="AM17" s="10"/>
      <c r="AN17" s="10"/>
      <c r="AO17" s="119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</row>
    <row r="18" spans="1:55" ht="100.05" customHeight="1" outlineLevel="1" thickBot="1" x14ac:dyDescent="0.35">
      <c r="A18" s="658"/>
      <c r="B18" s="120"/>
      <c r="C18" s="437" t="s">
        <v>164</v>
      </c>
      <c r="D18" s="448" t="s">
        <v>176</v>
      </c>
      <c r="E18" s="437">
        <v>3</v>
      </c>
      <c r="F18" s="437">
        <v>64</v>
      </c>
      <c r="G18" s="437">
        <v>16</v>
      </c>
      <c r="H18" s="437">
        <v>1</v>
      </c>
      <c r="I18" s="454">
        <v>164</v>
      </c>
      <c r="J18" s="133"/>
      <c r="K18" s="131"/>
      <c r="L18" s="132"/>
      <c r="M18" s="132"/>
      <c r="N18" s="132"/>
      <c r="O18" s="132"/>
      <c r="P18" s="86"/>
      <c r="Q18" s="86"/>
      <c r="R18" s="86"/>
      <c r="S18" s="86"/>
      <c r="T18" s="86"/>
      <c r="U18" s="86"/>
      <c r="V18" s="86"/>
      <c r="W18" s="86"/>
      <c r="X18" s="152"/>
      <c r="Y18" s="147"/>
      <c r="Z18" s="110"/>
      <c r="AA18" s="3"/>
      <c r="AB18" s="3"/>
      <c r="AC18" s="3"/>
      <c r="AD18" s="3"/>
      <c r="AE18" s="31"/>
      <c r="AF18" s="162">
        <f t="shared" si="2"/>
        <v>0</v>
      </c>
      <c r="AG18" s="99"/>
      <c r="AH18" s="58">
        <v>1.9</v>
      </c>
      <c r="AI18" s="58">
        <f t="shared" si="3"/>
        <v>0</v>
      </c>
      <c r="AJ18" s="11"/>
      <c r="AK18" s="11"/>
      <c r="AL18" s="11"/>
      <c r="AM18" s="10"/>
      <c r="AN18" s="10"/>
      <c r="AO18" s="119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</row>
    <row r="19" spans="1:55" ht="100.05" customHeight="1" outlineLevel="1" thickBot="1" x14ac:dyDescent="0.35">
      <c r="A19" s="658"/>
      <c r="B19" s="120"/>
      <c r="C19" s="437" t="s">
        <v>166</v>
      </c>
      <c r="D19" s="448" t="s">
        <v>177</v>
      </c>
      <c r="E19" s="437">
        <v>10</v>
      </c>
      <c r="F19" s="437">
        <v>62</v>
      </c>
      <c r="G19" s="437">
        <v>16</v>
      </c>
      <c r="H19" s="437">
        <v>1</v>
      </c>
      <c r="I19" s="454">
        <v>166</v>
      </c>
      <c r="J19" s="133"/>
      <c r="K19" s="131"/>
      <c r="L19" s="132"/>
      <c r="M19" s="132"/>
      <c r="N19" s="132"/>
      <c r="O19" s="132"/>
      <c r="P19" s="86"/>
      <c r="Q19" s="86"/>
      <c r="R19" s="86"/>
      <c r="S19" s="86"/>
      <c r="T19" s="86"/>
      <c r="U19" s="86"/>
      <c r="V19" s="86"/>
      <c r="W19" s="86"/>
      <c r="X19" s="152"/>
      <c r="Y19" s="147"/>
      <c r="Z19" s="110"/>
      <c r="AA19" s="3"/>
      <c r="AB19" s="3"/>
      <c r="AC19" s="3"/>
      <c r="AD19" s="3"/>
      <c r="AE19" s="31"/>
      <c r="AF19" s="162">
        <f t="shared" si="2"/>
        <v>0</v>
      </c>
      <c r="AG19" s="99"/>
      <c r="AH19" s="58">
        <v>2.1</v>
      </c>
      <c r="AI19" s="58">
        <f t="shared" si="3"/>
        <v>0</v>
      </c>
      <c r="AJ19" s="11"/>
      <c r="AK19" s="11"/>
      <c r="AL19" s="11"/>
      <c r="AM19" s="10"/>
      <c r="AN19" s="10"/>
      <c r="AO19" s="119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</row>
    <row r="20" spans="1:55" ht="100.05" customHeight="1" outlineLevel="1" thickBot="1" x14ac:dyDescent="0.35">
      <c r="A20" s="658"/>
      <c r="B20" s="157"/>
      <c r="C20" s="438" t="s">
        <v>168</v>
      </c>
      <c r="D20" s="449" t="s">
        <v>178</v>
      </c>
      <c r="E20" s="438">
        <v>-5</v>
      </c>
      <c r="F20" s="438">
        <v>64</v>
      </c>
      <c r="G20" s="438">
        <v>14</v>
      </c>
      <c r="H20" s="438">
        <v>1</v>
      </c>
      <c r="I20" s="454">
        <v>164</v>
      </c>
      <c r="J20" s="141"/>
      <c r="K20" s="138"/>
      <c r="L20" s="139"/>
      <c r="M20" s="139"/>
      <c r="N20" s="139"/>
      <c r="O20" s="139"/>
      <c r="P20" s="91"/>
      <c r="Q20" s="91"/>
      <c r="R20" s="91"/>
      <c r="S20" s="91"/>
      <c r="T20" s="91"/>
      <c r="U20" s="91"/>
      <c r="V20" s="91"/>
      <c r="W20" s="91"/>
      <c r="X20" s="140"/>
      <c r="Y20" s="149"/>
      <c r="Z20" s="110"/>
      <c r="AA20" s="3"/>
      <c r="AB20" s="3"/>
      <c r="AC20" s="3"/>
      <c r="AD20" s="3"/>
      <c r="AE20" s="31"/>
      <c r="AF20" s="162">
        <f t="shared" si="2"/>
        <v>0</v>
      </c>
      <c r="AG20" s="99"/>
      <c r="AH20" s="58">
        <v>1.9</v>
      </c>
      <c r="AI20" s="58">
        <f t="shared" si="3"/>
        <v>0</v>
      </c>
      <c r="AJ20" s="11"/>
      <c r="AK20" s="11"/>
      <c r="AL20" s="11"/>
      <c r="AM20" s="10"/>
      <c r="AN20" s="10"/>
      <c r="AO20" s="119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</row>
    <row r="21" spans="1:55" ht="100.05" customHeight="1" thickBot="1" x14ac:dyDescent="0.35">
      <c r="A21" s="658"/>
      <c r="B21" s="129"/>
      <c r="C21" s="437">
        <v>910791</v>
      </c>
      <c r="D21" s="451" t="s">
        <v>327</v>
      </c>
      <c r="E21" s="440"/>
      <c r="F21" s="439"/>
      <c r="G21" s="439"/>
      <c r="H21" s="439">
        <v>8</v>
      </c>
      <c r="I21" s="455">
        <f>1280</f>
        <v>1280</v>
      </c>
      <c r="J21" s="134"/>
      <c r="K21" s="135"/>
      <c r="L21" s="136"/>
      <c r="M21" s="136"/>
      <c r="N21" s="136"/>
      <c r="O21" s="136"/>
      <c r="P21" s="87"/>
      <c r="Q21" s="87"/>
      <c r="R21" s="87"/>
      <c r="S21" s="87"/>
      <c r="T21" s="87"/>
      <c r="U21" s="87"/>
      <c r="V21" s="87"/>
      <c r="W21" s="87"/>
      <c r="X21" s="137"/>
      <c r="Y21" s="148"/>
      <c r="Z21" s="110"/>
      <c r="AA21" s="3"/>
      <c r="AB21" s="3"/>
      <c r="AC21" s="3"/>
      <c r="AD21" s="3"/>
      <c r="AE21" s="31"/>
      <c r="AF21" s="227">
        <f>SUM(J21:X21)*I21</f>
        <v>0</v>
      </c>
      <c r="AG21" s="99"/>
      <c r="AH21" s="58">
        <f>SUM(AH6:AH20)</f>
        <v>63.800000000000011</v>
      </c>
      <c r="AI21" s="58">
        <f>AH21*SUM(J21:X21)</f>
        <v>0</v>
      </c>
      <c r="AJ21" s="11"/>
      <c r="AK21" s="11"/>
      <c r="AL21" s="11"/>
      <c r="AM21" s="10"/>
      <c r="AN21" s="10"/>
      <c r="AO21" s="119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</row>
    <row r="22" spans="1:55" ht="45" customHeight="1" outlineLevel="1" thickBot="1" x14ac:dyDescent="0.35">
      <c r="A22" s="25"/>
      <c r="B22" s="619" t="s">
        <v>1</v>
      </c>
      <c r="C22" s="620" t="s">
        <v>0</v>
      </c>
      <c r="D22" s="621" t="s">
        <v>3</v>
      </c>
      <c r="E22" s="620" t="s">
        <v>279</v>
      </c>
      <c r="F22" s="620" t="s">
        <v>170</v>
      </c>
      <c r="G22" s="620" t="s">
        <v>296</v>
      </c>
      <c r="H22" s="620" t="s">
        <v>8</v>
      </c>
      <c r="I22" s="622" t="s">
        <v>7</v>
      </c>
      <c r="J22" s="623">
        <v>10124</v>
      </c>
      <c r="K22" s="624">
        <v>10125</v>
      </c>
      <c r="L22" s="624">
        <v>10127</v>
      </c>
      <c r="M22" s="624">
        <v>10129</v>
      </c>
      <c r="N22" s="624">
        <v>10130</v>
      </c>
      <c r="O22" s="624">
        <v>10139</v>
      </c>
      <c r="P22" s="624">
        <v>10131</v>
      </c>
      <c r="Q22" s="624">
        <v>10140</v>
      </c>
      <c r="R22" s="624">
        <v>10132</v>
      </c>
      <c r="S22" s="624">
        <v>10133</v>
      </c>
      <c r="T22" s="624">
        <v>10134</v>
      </c>
      <c r="U22" s="624">
        <v>10135</v>
      </c>
      <c r="V22" s="624">
        <v>10136</v>
      </c>
      <c r="W22" s="624">
        <v>10137</v>
      </c>
      <c r="X22" s="625">
        <v>10138</v>
      </c>
      <c r="Y22" s="626"/>
      <c r="Z22" s="654"/>
      <c r="AA22" s="654"/>
      <c r="AB22" s="654"/>
      <c r="AC22" s="654"/>
      <c r="AD22" s="654"/>
      <c r="AE22" s="655"/>
      <c r="AF22" s="627" t="s">
        <v>9</v>
      </c>
      <c r="AG22" s="2"/>
      <c r="AH22" s="226"/>
      <c r="AI22" s="58">
        <f>AH22*SUM(J22:X22)</f>
        <v>0</v>
      </c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</row>
    <row r="23" spans="1:55" ht="30" customHeight="1" thickBot="1" x14ac:dyDescent="0.35">
      <c r="A23" s="632"/>
      <c r="B23" s="656" t="s">
        <v>338</v>
      </c>
      <c r="C23" s="657"/>
      <c r="D23" s="657"/>
      <c r="E23" s="657"/>
      <c r="F23" s="657"/>
      <c r="G23" s="657"/>
      <c r="H23" s="657"/>
      <c r="I23" s="628"/>
      <c r="J23" s="629"/>
      <c r="K23" s="629"/>
      <c r="L23" s="629"/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29"/>
      <c r="Y23" s="629"/>
      <c r="Z23" s="630"/>
      <c r="AA23" s="630"/>
      <c r="AB23" s="630"/>
      <c r="AC23" s="630"/>
      <c r="AD23" s="630"/>
      <c r="AE23" s="630"/>
      <c r="AF23" s="631"/>
      <c r="AG23" s="99"/>
      <c r="AH23" s="58"/>
      <c r="AI23" s="58"/>
      <c r="AJ23" s="11"/>
      <c r="AK23" s="11"/>
      <c r="AL23" s="11"/>
      <c r="AM23" s="10"/>
      <c r="AN23" s="10"/>
      <c r="AO23" s="119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</row>
    <row r="24" spans="1:55" ht="100.05" customHeight="1" outlineLevel="1" thickBot="1" x14ac:dyDescent="0.35">
      <c r="A24" s="649" t="s">
        <v>319</v>
      </c>
      <c r="B24" s="120"/>
      <c r="C24" s="437" t="s">
        <v>314</v>
      </c>
      <c r="D24" s="448" t="s">
        <v>329</v>
      </c>
      <c r="E24" s="437">
        <v>-10</v>
      </c>
      <c r="F24" s="437">
        <v>75</v>
      </c>
      <c r="G24" s="437">
        <v>21</v>
      </c>
      <c r="H24" s="437">
        <v>1</v>
      </c>
      <c r="I24" s="454">
        <v>347</v>
      </c>
      <c r="J24" s="133"/>
      <c r="K24" s="131"/>
      <c r="L24" s="132"/>
      <c r="M24" s="132"/>
      <c r="N24" s="132"/>
      <c r="O24" s="132"/>
      <c r="P24" s="86"/>
      <c r="Q24" s="86"/>
      <c r="R24" s="86"/>
      <c r="S24" s="86"/>
      <c r="T24" s="86"/>
      <c r="U24" s="86"/>
      <c r="V24" s="86"/>
      <c r="W24" s="86"/>
      <c r="X24" s="152"/>
      <c r="Y24" s="147"/>
      <c r="Z24" s="110"/>
      <c r="AA24" s="3"/>
      <c r="AB24" s="196" t="s">
        <v>216</v>
      </c>
      <c r="AC24" s="3"/>
      <c r="AD24" s="3"/>
      <c r="AE24" s="3"/>
      <c r="AF24" s="36">
        <f t="shared" ref="AF24:AF30" si="4">SUM(J24:X24)*I24</f>
        <v>0</v>
      </c>
      <c r="AG24" s="99"/>
      <c r="AH24" s="58">
        <v>2.7</v>
      </c>
      <c r="AI24" s="58">
        <f t="shared" si="3"/>
        <v>0</v>
      </c>
      <c r="AJ24" s="11"/>
      <c r="AK24" s="11"/>
      <c r="AL24" s="11"/>
      <c r="AM24" s="10"/>
      <c r="AN24" s="10"/>
      <c r="AO24" s="119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</row>
    <row r="25" spans="1:55" ht="100.05" customHeight="1" outlineLevel="1" thickBot="1" x14ac:dyDescent="0.35">
      <c r="A25" s="650"/>
      <c r="B25" s="120"/>
      <c r="C25" s="437" t="s">
        <v>314</v>
      </c>
      <c r="D25" s="448" t="s">
        <v>330</v>
      </c>
      <c r="E25" s="437">
        <v>10</v>
      </c>
      <c r="F25" s="437">
        <v>75</v>
      </c>
      <c r="G25" s="437">
        <v>15</v>
      </c>
      <c r="H25" s="437">
        <v>1</v>
      </c>
      <c r="I25" s="454">
        <v>319</v>
      </c>
      <c r="J25" s="133"/>
      <c r="K25" s="131"/>
      <c r="L25" s="132"/>
      <c r="M25" s="132"/>
      <c r="N25" s="132"/>
      <c r="O25" s="132"/>
      <c r="P25" s="86"/>
      <c r="Q25" s="86"/>
      <c r="R25" s="86"/>
      <c r="S25" s="86"/>
      <c r="T25" s="86"/>
      <c r="U25" s="86"/>
      <c r="V25" s="86"/>
      <c r="W25" s="86"/>
      <c r="X25" s="152"/>
      <c r="Y25" s="147"/>
      <c r="Z25" s="110"/>
      <c r="AA25" s="3"/>
      <c r="AB25" s="196" t="s">
        <v>216</v>
      </c>
      <c r="AC25" s="3"/>
      <c r="AD25" s="3"/>
      <c r="AE25" s="3"/>
      <c r="AF25" s="114">
        <f t="shared" si="4"/>
        <v>0</v>
      </c>
      <c r="AG25" s="99"/>
      <c r="AH25" s="58">
        <v>2.7</v>
      </c>
      <c r="AI25" s="58">
        <f t="shared" si="3"/>
        <v>0</v>
      </c>
      <c r="AJ25" s="11"/>
      <c r="AK25" s="11"/>
      <c r="AL25" s="11"/>
      <c r="AM25" s="10"/>
      <c r="AN25" s="10"/>
      <c r="AO25" s="119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</row>
    <row r="26" spans="1:55" ht="100.05" customHeight="1" outlineLevel="1" thickBot="1" x14ac:dyDescent="0.35">
      <c r="A26" s="650"/>
      <c r="B26" s="120"/>
      <c r="C26" s="437" t="s">
        <v>314</v>
      </c>
      <c r="D26" s="448" t="s">
        <v>331</v>
      </c>
      <c r="E26" s="437">
        <v>20</v>
      </c>
      <c r="F26" s="437">
        <v>75</v>
      </c>
      <c r="G26" s="437">
        <v>18</v>
      </c>
      <c r="H26" s="437">
        <v>1</v>
      </c>
      <c r="I26" s="454">
        <v>342</v>
      </c>
      <c r="J26" s="133"/>
      <c r="K26" s="131"/>
      <c r="L26" s="132"/>
      <c r="M26" s="132"/>
      <c r="N26" s="132"/>
      <c r="O26" s="132"/>
      <c r="P26" s="86"/>
      <c r="Q26" s="86"/>
      <c r="R26" s="86"/>
      <c r="S26" s="86"/>
      <c r="T26" s="86"/>
      <c r="U26" s="86"/>
      <c r="V26" s="86"/>
      <c r="W26" s="86"/>
      <c r="X26" s="152"/>
      <c r="Y26" s="147"/>
      <c r="Z26" s="110"/>
      <c r="AA26" s="3"/>
      <c r="AB26" s="196" t="s">
        <v>216</v>
      </c>
      <c r="AC26" s="3"/>
      <c r="AD26" s="3"/>
      <c r="AE26" s="3"/>
      <c r="AF26" s="114">
        <f t="shared" si="4"/>
        <v>0</v>
      </c>
      <c r="AG26" s="99"/>
      <c r="AH26" s="58">
        <v>2.7</v>
      </c>
      <c r="AI26" s="58">
        <f t="shared" si="3"/>
        <v>0</v>
      </c>
      <c r="AJ26" s="11"/>
      <c r="AK26" s="11"/>
      <c r="AL26" s="11"/>
      <c r="AM26" s="10"/>
      <c r="AN26" s="10"/>
      <c r="AO26" s="119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</row>
    <row r="27" spans="1:55" ht="100.05" customHeight="1" outlineLevel="1" thickBot="1" x14ac:dyDescent="0.35">
      <c r="A27" s="650"/>
      <c r="B27" s="120"/>
      <c r="C27" s="437" t="s">
        <v>314</v>
      </c>
      <c r="D27" s="448" t="s">
        <v>332</v>
      </c>
      <c r="E27" s="437">
        <v>20</v>
      </c>
      <c r="F27" s="437">
        <v>55</v>
      </c>
      <c r="G27" s="437">
        <v>15</v>
      </c>
      <c r="H27" s="437">
        <v>1</v>
      </c>
      <c r="I27" s="454">
        <v>229</v>
      </c>
      <c r="J27" s="133"/>
      <c r="K27" s="131"/>
      <c r="L27" s="132"/>
      <c r="M27" s="132"/>
      <c r="N27" s="132"/>
      <c r="O27" s="132"/>
      <c r="P27" s="86"/>
      <c r="Q27" s="86"/>
      <c r="R27" s="86"/>
      <c r="S27" s="86"/>
      <c r="T27" s="86"/>
      <c r="U27" s="86"/>
      <c r="V27" s="86"/>
      <c r="W27" s="86"/>
      <c r="X27" s="152"/>
      <c r="Y27" s="147"/>
      <c r="Z27" s="110"/>
      <c r="AA27" s="3"/>
      <c r="AB27" s="196" t="s">
        <v>216</v>
      </c>
      <c r="AC27" s="3"/>
      <c r="AD27" s="3"/>
      <c r="AE27" s="3"/>
      <c r="AF27" s="114">
        <f t="shared" si="4"/>
        <v>0</v>
      </c>
      <c r="AG27" s="99"/>
      <c r="AH27" s="58">
        <v>2</v>
      </c>
      <c r="AI27" s="58">
        <f t="shared" si="3"/>
        <v>0</v>
      </c>
      <c r="AJ27" s="11"/>
      <c r="AK27" s="11"/>
      <c r="AL27" s="11"/>
      <c r="AM27" s="10"/>
      <c r="AN27" s="10"/>
      <c r="AO27" s="119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</row>
    <row r="28" spans="1:55" ht="100.05" customHeight="1" outlineLevel="1" thickBot="1" x14ac:dyDescent="0.35">
      <c r="A28" s="650"/>
      <c r="B28" s="120"/>
      <c r="C28" s="437" t="s">
        <v>314</v>
      </c>
      <c r="D28" s="448" t="s">
        <v>333</v>
      </c>
      <c r="E28" s="437">
        <v>30</v>
      </c>
      <c r="F28" s="437">
        <v>55</v>
      </c>
      <c r="G28" s="437">
        <v>14</v>
      </c>
      <c r="H28" s="437">
        <v>1</v>
      </c>
      <c r="I28" s="454">
        <v>219</v>
      </c>
      <c r="J28" s="133"/>
      <c r="K28" s="131"/>
      <c r="L28" s="132"/>
      <c r="M28" s="132"/>
      <c r="N28" s="132"/>
      <c r="O28" s="132"/>
      <c r="P28" s="86"/>
      <c r="Q28" s="86"/>
      <c r="R28" s="86"/>
      <c r="S28" s="86"/>
      <c r="T28" s="86"/>
      <c r="U28" s="86"/>
      <c r="V28" s="86"/>
      <c r="W28" s="86"/>
      <c r="X28" s="152"/>
      <c r="Y28" s="147"/>
      <c r="Z28" s="110"/>
      <c r="AA28" s="3"/>
      <c r="AB28" s="196" t="s">
        <v>216</v>
      </c>
      <c r="AC28" s="3"/>
      <c r="AD28" s="3"/>
      <c r="AE28" s="3"/>
      <c r="AF28" s="114">
        <f t="shared" si="4"/>
        <v>0</v>
      </c>
      <c r="AG28" s="99"/>
      <c r="AH28" s="58">
        <v>2</v>
      </c>
      <c r="AI28" s="58">
        <f t="shared" si="3"/>
        <v>0</v>
      </c>
      <c r="AJ28" s="11"/>
      <c r="AK28" s="11"/>
      <c r="AL28" s="11"/>
      <c r="AM28" s="10"/>
      <c r="AN28" s="10"/>
      <c r="AO28" s="119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</row>
    <row r="29" spans="1:55" ht="100.05" customHeight="1" outlineLevel="1" thickBot="1" x14ac:dyDescent="0.35">
      <c r="A29" s="650"/>
      <c r="B29" s="120"/>
      <c r="C29" s="437" t="s">
        <v>314</v>
      </c>
      <c r="D29" s="450" t="s">
        <v>326</v>
      </c>
      <c r="E29" s="437" t="s">
        <v>294</v>
      </c>
      <c r="F29" s="437" t="s">
        <v>315</v>
      </c>
      <c r="G29" s="437" t="s">
        <v>316</v>
      </c>
      <c r="H29" s="437">
        <v>5</v>
      </c>
      <c r="I29" s="454">
        <f>SUM(I24:I28)*0.95</f>
        <v>1383.2</v>
      </c>
      <c r="J29" s="133"/>
      <c r="K29" s="131"/>
      <c r="L29" s="132"/>
      <c r="M29" s="132"/>
      <c r="N29" s="132"/>
      <c r="O29" s="132"/>
      <c r="P29" s="86"/>
      <c r="Q29" s="86"/>
      <c r="R29" s="86"/>
      <c r="S29" s="86"/>
      <c r="T29" s="86"/>
      <c r="U29" s="86"/>
      <c r="V29" s="86"/>
      <c r="W29" s="86"/>
      <c r="X29" s="152"/>
      <c r="Y29" s="147"/>
      <c r="Z29" s="110"/>
      <c r="AA29" s="3"/>
      <c r="AB29" s="196" t="s">
        <v>216</v>
      </c>
      <c r="AC29" s="3"/>
      <c r="AD29" s="3"/>
      <c r="AE29" s="3"/>
      <c r="AF29" s="114">
        <f t="shared" si="4"/>
        <v>0</v>
      </c>
      <c r="AG29" s="99"/>
      <c r="AH29" s="58">
        <f>SUM(AH24:AH28)</f>
        <v>12.100000000000001</v>
      </c>
      <c r="AI29" s="58">
        <f t="shared" si="3"/>
        <v>0</v>
      </c>
      <c r="AJ29" s="11"/>
      <c r="AK29" s="11"/>
      <c r="AL29" s="11"/>
      <c r="AM29" s="10"/>
      <c r="AN29" s="10"/>
      <c r="AO29" s="119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</row>
    <row r="30" spans="1:55" ht="100.05" customHeight="1" thickBot="1" x14ac:dyDescent="0.35">
      <c r="A30" s="650"/>
      <c r="B30" s="120"/>
      <c r="C30" s="437" t="s">
        <v>314</v>
      </c>
      <c r="D30" s="451" t="s">
        <v>325</v>
      </c>
      <c r="E30" s="437" t="s">
        <v>294</v>
      </c>
      <c r="F30" s="437" t="s">
        <v>317</v>
      </c>
      <c r="G30" s="437" t="s">
        <v>318</v>
      </c>
      <c r="H30" s="437">
        <v>10</v>
      </c>
      <c r="I30" s="454">
        <f>SUM(I24:I28)*2*0.9</f>
        <v>2620.8000000000002</v>
      </c>
      <c r="J30" s="133"/>
      <c r="K30" s="131"/>
      <c r="L30" s="132"/>
      <c r="M30" s="132"/>
      <c r="N30" s="132"/>
      <c r="O30" s="132"/>
      <c r="P30" s="86"/>
      <c r="Q30" s="86"/>
      <c r="R30" s="86"/>
      <c r="S30" s="86"/>
      <c r="T30" s="86"/>
      <c r="U30" s="86"/>
      <c r="V30" s="86"/>
      <c r="W30" s="86"/>
      <c r="X30" s="152"/>
      <c r="Y30" s="147"/>
      <c r="Z30" s="110"/>
      <c r="AA30" s="3"/>
      <c r="AB30" s="196" t="s">
        <v>216</v>
      </c>
      <c r="AC30" s="3"/>
      <c r="AD30" s="3"/>
      <c r="AE30" s="3"/>
      <c r="AF30" s="114">
        <f t="shared" si="4"/>
        <v>0</v>
      </c>
      <c r="AG30" s="99"/>
      <c r="AH30" s="58">
        <f>AH29*2</f>
        <v>24.200000000000003</v>
      </c>
      <c r="AI30" s="58">
        <f t="shared" si="3"/>
        <v>0</v>
      </c>
      <c r="AJ30" s="11"/>
      <c r="AK30" s="11"/>
      <c r="AL30" s="11"/>
      <c r="AM30" s="10"/>
      <c r="AN30" s="10"/>
      <c r="AO30" s="119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</row>
    <row r="31" spans="1:55" ht="100.05" customHeight="1" outlineLevel="1" thickBot="1" x14ac:dyDescent="0.35">
      <c r="A31" s="649" t="s">
        <v>191</v>
      </c>
      <c r="B31" s="120"/>
      <c r="C31" s="437" t="s">
        <v>155</v>
      </c>
      <c r="D31" s="448" t="s">
        <v>171</v>
      </c>
      <c r="E31" s="437">
        <v>20</v>
      </c>
      <c r="F31" s="437">
        <v>83</v>
      </c>
      <c r="G31" s="437">
        <v>16</v>
      </c>
      <c r="H31" s="437">
        <v>1</v>
      </c>
      <c r="I31" s="454">
        <v>294</v>
      </c>
      <c r="J31" s="133"/>
      <c r="K31" s="131"/>
      <c r="L31" s="132"/>
      <c r="M31" s="132"/>
      <c r="N31" s="132"/>
      <c r="O31" s="132"/>
      <c r="P31" s="86"/>
      <c r="Q31" s="86"/>
      <c r="R31" s="86"/>
      <c r="S31" s="86"/>
      <c r="T31" s="86"/>
      <c r="U31" s="86"/>
      <c r="V31" s="86"/>
      <c r="W31" s="86"/>
      <c r="X31" s="152"/>
      <c r="Y31" s="147"/>
      <c r="Z31" s="109"/>
      <c r="AA31" s="29"/>
      <c r="AB31" s="29"/>
      <c r="AC31" s="29"/>
      <c r="AD31" s="29"/>
      <c r="AE31" s="30"/>
      <c r="AF31" s="227">
        <f t="shared" ref="AF31:AF38" si="5">SUM(J31:X31)*I31</f>
        <v>0</v>
      </c>
      <c r="AG31" s="99"/>
      <c r="AH31" s="58">
        <v>2.7</v>
      </c>
      <c r="AI31" s="58">
        <f t="shared" si="3"/>
        <v>0</v>
      </c>
      <c r="AJ31" s="11"/>
      <c r="AK31" s="11"/>
      <c r="AL31" s="11"/>
      <c r="AM31" s="10"/>
      <c r="AN31" s="10"/>
      <c r="AO31" s="119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</row>
    <row r="32" spans="1:55" ht="100.05" customHeight="1" outlineLevel="1" thickBot="1" x14ac:dyDescent="0.35">
      <c r="A32" s="650"/>
      <c r="B32" s="120"/>
      <c r="C32" s="437" t="s">
        <v>157</v>
      </c>
      <c r="D32" s="448" t="s">
        <v>172</v>
      </c>
      <c r="E32" s="437">
        <v>5</v>
      </c>
      <c r="F32" s="437">
        <v>57</v>
      </c>
      <c r="G32" s="437">
        <v>14</v>
      </c>
      <c r="H32" s="437">
        <v>1</v>
      </c>
      <c r="I32" s="454">
        <v>212</v>
      </c>
      <c r="J32" s="133"/>
      <c r="K32" s="131"/>
      <c r="L32" s="132"/>
      <c r="M32" s="132"/>
      <c r="N32" s="132"/>
      <c r="O32" s="132"/>
      <c r="P32" s="86"/>
      <c r="Q32" s="86"/>
      <c r="R32" s="86"/>
      <c r="S32" s="86"/>
      <c r="T32" s="86"/>
      <c r="U32" s="86"/>
      <c r="V32" s="86"/>
      <c r="W32" s="86"/>
      <c r="X32" s="152"/>
      <c r="Y32" s="147"/>
      <c r="Z32" s="110"/>
      <c r="AA32" s="3"/>
      <c r="AB32" s="3"/>
      <c r="AC32" s="3"/>
      <c r="AD32" s="3"/>
      <c r="AE32" s="31"/>
      <c r="AF32" s="227">
        <f t="shared" si="5"/>
        <v>0</v>
      </c>
      <c r="AG32" s="99"/>
      <c r="AH32" s="58">
        <v>1.6</v>
      </c>
      <c r="AI32" s="58">
        <f t="shared" si="3"/>
        <v>0</v>
      </c>
      <c r="AJ32" s="11"/>
      <c r="AK32" s="11"/>
      <c r="AL32" s="11"/>
      <c r="AM32" s="10"/>
      <c r="AN32" s="10"/>
      <c r="AO32" s="119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</row>
    <row r="33" spans="1:55" ht="100.05" customHeight="1" outlineLevel="1" thickBot="1" x14ac:dyDescent="0.35">
      <c r="A33" s="650"/>
      <c r="B33" s="120"/>
      <c r="C33" s="437" t="s">
        <v>159</v>
      </c>
      <c r="D33" s="448" t="s">
        <v>173</v>
      </c>
      <c r="E33" s="437">
        <v>30</v>
      </c>
      <c r="F33" s="437">
        <v>63</v>
      </c>
      <c r="G33" s="437">
        <v>16</v>
      </c>
      <c r="H33" s="437">
        <v>1</v>
      </c>
      <c r="I33" s="454">
        <v>217</v>
      </c>
      <c r="J33" s="133"/>
      <c r="K33" s="131"/>
      <c r="L33" s="132"/>
      <c r="M33" s="132"/>
      <c r="N33" s="132"/>
      <c r="O33" s="132"/>
      <c r="P33" s="86"/>
      <c r="Q33" s="86"/>
      <c r="R33" s="86"/>
      <c r="S33" s="86"/>
      <c r="T33" s="86"/>
      <c r="U33" s="86"/>
      <c r="V33" s="86"/>
      <c r="W33" s="86"/>
      <c r="X33" s="152"/>
      <c r="Y33" s="147"/>
      <c r="Z33" s="110"/>
      <c r="AA33" s="3"/>
      <c r="AB33" s="3"/>
      <c r="AC33" s="3"/>
      <c r="AD33" s="3"/>
      <c r="AE33" s="31"/>
      <c r="AF33" s="227">
        <f t="shared" si="5"/>
        <v>0</v>
      </c>
      <c r="AG33" s="99"/>
      <c r="AH33" s="58">
        <v>1.7</v>
      </c>
      <c r="AI33" s="58">
        <f t="shared" si="3"/>
        <v>0</v>
      </c>
      <c r="AJ33" s="11"/>
      <c r="AK33" s="11"/>
      <c r="AL33" s="11"/>
      <c r="AM33" s="10"/>
      <c r="AN33" s="10"/>
      <c r="AO33" s="119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</row>
    <row r="34" spans="1:55" ht="100.05" customHeight="1" outlineLevel="1" thickBot="1" x14ac:dyDescent="0.35">
      <c r="A34" s="650"/>
      <c r="B34" s="120"/>
      <c r="C34" s="437" t="s">
        <v>161</v>
      </c>
      <c r="D34" s="448" t="s">
        <v>174</v>
      </c>
      <c r="E34" s="437">
        <v>25</v>
      </c>
      <c r="F34" s="437">
        <v>64</v>
      </c>
      <c r="G34" s="437">
        <v>11</v>
      </c>
      <c r="H34" s="437">
        <v>1</v>
      </c>
      <c r="I34" s="454">
        <v>217</v>
      </c>
      <c r="J34" s="133"/>
      <c r="K34" s="131"/>
      <c r="L34" s="132"/>
      <c r="M34" s="132"/>
      <c r="N34" s="132"/>
      <c r="O34" s="132"/>
      <c r="P34" s="86"/>
      <c r="Q34" s="86"/>
      <c r="R34" s="86"/>
      <c r="S34" s="86"/>
      <c r="T34" s="86"/>
      <c r="U34" s="86"/>
      <c r="V34" s="86"/>
      <c r="W34" s="86"/>
      <c r="X34" s="152"/>
      <c r="Y34" s="147"/>
      <c r="Z34" s="110"/>
      <c r="AA34" s="3"/>
      <c r="AB34" s="3"/>
      <c r="AC34" s="3"/>
      <c r="AD34" s="3"/>
      <c r="AE34" s="31"/>
      <c r="AF34" s="227">
        <f t="shared" si="5"/>
        <v>0</v>
      </c>
      <c r="AG34" s="99"/>
      <c r="AH34" s="58">
        <v>1.7</v>
      </c>
      <c r="AI34" s="58">
        <f t="shared" si="3"/>
        <v>0</v>
      </c>
      <c r="AJ34" s="11"/>
      <c r="AK34" s="11"/>
      <c r="AL34" s="11"/>
      <c r="AM34" s="10"/>
      <c r="AN34" s="10"/>
      <c r="AO34" s="119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</row>
    <row r="35" spans="1:55" ht="100.05" customHeight="1" outlineLevel="1" thickBot="1" x14ac:dyDescent="0.35">
      <c r="A35" s="650"/>
      <c r="B35" s="120"/>
      <c r="C35" s="437" t="s">
        <v>163</v>
      </c>
      <c r="D35" s="448" t="s">
        <v>175</v>
      </c>
      <c r="E35" s="437">
        <v>-5</v>
      </c>
      <c r="F35" s="437">
        <v>70</v>
      </c>
      <c r="G35" s="437">
        <v>11</v>
      </c>
      <c r="H35" s="437">
        <v>1</v>
      </c>
      <c r="I35" s="454">
        <v>228</v>
      </c>
      <c r="J35" s="133"/>
      <c r="K35" s="131"/>
      <c r="L35" s="132"/>
      <c r="M35" s="132"/>
      <c r="N35" s="132"/>
      <c r="O35" s="132"/>
      <c r="P35" s="86"/>
      <c r="Q35" s="86"/>
      <c r="R35" s="86"/>
      <c r="S35" s="86"/>
      <c r="T35" s="86"/>
      <c r="U35" s="86"/>
      <c r="V35" s="86"/>
      <c r="W35" s="86"/>
      <c r="X35" s="152"/>
      <c r="Y35" s="147"/>
      <c r="Z35" s="110"/>
      <c r="AA35" s="3"/>
      <c r="AB35" s="3"/>
      <c r="AC35" s="3"/>
      <c r="AD35" s="3"/>
      <c r="AE35" s="31"/>
      <c r="AF35" s="227">
        <f t="shared" si="5"/>
        <v>0</v>
      </c>
      <c r="AG35" s="99"/>
      <c r="AH35" s="58">
        <v>1.8</v>
      </c>
      <c r="AI35" s="58">
        <f t="shared" si="3"/>
        <v>0</v>
      </c>
      <c r="AJ35" s="11"/>
      <c r="AK35" s="11"/>
      <c r="AL35" s="11"/>
      <c r="AM35" s="10"/>
      <c r="AN35" s="10"/>
      <c r="AO35" s="119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</row>
    <row r="36" spans="1:55" ht="100.05" customHeight="1" outlineLevel="1" thickBot="1" x14ac:dyDescent="0.35">
      <c r="A36" s="650"/>
      <c r="B36" s="120"/>
      <c r="C36" s="437" t="s">
        <v>165</v>
      </c>
      <c r="D36" s="448" t="s">
        <v>176</v>
      </c>
      <c r="E36" s="437">
        <v>3</v>
      </c>
      <c r="F36" s="437">
        <v>64</v>
      </c>
      <c r="G36" s="437">
        <v>16</v>
      </c>
      <c r="H36" s="437">
        <v>1</v>
      </c>
      <c r="I36" s="454">
        <v>236</v>
      </c>
      <c r="J36" s="133"/>
      <c r="K36" s="131"/>
      <c r="L36" s="132"/>
      <c r="M36" s="132"/>
      <c r="N36" s="132"/>
      <c r="O36" s="132"/>
      <c r="P36" s="86"/>
      <c r="Q36" s="86"/>
      <c r="R36" s="86"/>
      <c r="S36" s="86"/>
      <c r="T36" s="86"/>
      <c r="U36" s="86"/>
      <c r="V36" s="86"/>
      <c r="W36" s="86"/>
      <c r="X36" s="152"/>
      <c r="Y36" s="147"/>
      <c r="Z36" s="110"/>
      <c r="AA36" s="3"/>
      <c r="AB36" s="3"/>
      <c r="AC36" s="3"/>
      <c r="AD36" s="3"/>
      <c r="AE36" s="31"/>
      <c r="AF36" s="227">
        <f t="shared" si="5"/>
        <v>0</v>
      </c>
      <c r="AG36" s="99"/>
      <c r="AH36" s="58">
        <v>1.9</v>
      </c>
      <c r="AI36" s="58">
        <f t="shared" si="3"/>
        <v>0</v>
      </c>
      <c r="AJ36" s="11"/>
      <c r="AK36" s="11"/>
      <c r="AL36" s="11"/>
      <c r="AM36" s="10"/>
      <c r="AN36" s="10"/>
      <c r="AO36" s="119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</row>
    <row r="37" spans="1:55" ht="100.05" customHeight="1" outlineLevel="1" thickBot="1" x14ac:dyDescent="0.35">
      <c r="A37" s="650"/>
      <c r="B37" s="120"/>
      <c r="C37" s="437" t="s">
        <v>167</v>
      </c>
      <c r="D37" s="448" t="s">
        <v>177</v>
      </c>
      <c r="E37" s="437">
        <v>10</v>
      </c>
      <c r="F37" s="437">
        <v>62</v>
      </c>
      <c r="G37" s="437">
        <v>16</v>
      </c>
      <c r="H37" s="437">
        <v>1</v>
      </c>
      <c r="I37" s="454">
        <v>242</v>
      </c>
      <c r="J37" s="133"/>
      <c r="K37" s="131"/>
      <c r="L37" s="132"/>
      <c r="M37" s="132"/>
      <c r="N37" s="132"/>
      <c r="O37" s="132"/>
      <c r="P37" s="86"/>
      <c r="Q37" s="86"/>
      <c r="R37" s="86"/>
      <c r="S37" s="86"/>
      <c r="T37" s="86"/>
      <c r="U37" s="86"/>
      <c r="V37" s="86"/>
      <c r="W37" s="86"/>
      <c r="X37" s="152"/>
      <c r="Y37" s="147"/>
      <c r="Z37" s="110"/>
      <c r="AA37" s="3"/>
      <c r="AB37" s="3"/>
      <c r="AC37" s="3"/>
      <c r="AD37" s="3"/>
      <c r="AE37" s="31"/>
      <c r="AF37" s="227">
        <f t="shared" si="5"/>
        <v>0</v>
      </c>
      <c r="AG37" s="99"/>
      <c r="AH37" s="58">
        <v>2.1</v>
      </c>
      <c r="AI37" s="58">
        <f t="shared" si="3"/>
        <v>0</v>
      </c>
      <c r="AJ37" s="11"/>
      <c r="AK37" s="11"/>
      <c r="AL37" s="11"/>
      <c r="AM37" s="10"/>
      <c r="AN37" s="10"/>
      <c r="AO37" s="119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</row>
    <row r="38" spans="1:55" ht="100.05" customHeight="1" outlineLevel="1" thickBot="1" x14ac:dyDescent="0.35">
      <c r="A38" s="650"/>
      <c r="B38" s="120"/>
      <c r="C38" s="437" t="s">
        <v>169</v>
      </c>
      <c r="D38" s="449" t="s">
        <v>178</v>
      </c>
      <c r="E38" s="439">
        <v>-5</v>
      </c>
      <c r="F38" s="439">
        <v>64</v>
      </c>
      <c r="G38" s="439">
        <v>14</v>
      </c>
      <c r="H38" s="439">
        <v>1</v>
      </c>
      <c r="I38" s="454">
        <v>234</v>
      </c>
      <c r="J38" s="133"/>
      <c r="K38" s="131"/>
      <c r="L38" s="132"/>
      <c r="M38" s="132"/>
      <c r="N38" s="132"/>
      <c r="O38" s="132"/>
      <c r="P38" s="86"/>
      <c r="Q38" s="86"/>
      <c r="R38" s="86"/>
      <c r="S38" s="86"/>
      <c r="T38" s="86"/>
      <c r="U38" s="86"/>
      <c r="V38" s="86"/>
      <c r="W38" s="86"/>
      <c r="X38" s="152"/>
      <c r="Y38" s="147"/>
      <c r="Z38" s="110"/>
      <c r="AA38" s="3"/>
      <c r="AB38" s="3"/>
      <c r="AC38" s="3"/>
      <c r="AD38" s="3"/>
      <c r="AE38" s="31"/>
      <c r="AF38" s="227">
        <f t="shared" si="5"/>
        <v>0</v>
      </c>
      <c r="AG38" s="99"/>
      <c r="AH38" s="58">
        <v>1.9</v>
      </c>
      <c r="AI38" s="58">
        <f t="shared" si="3"/>
        <v>0</v>
      </c>
      <c r="AJ38" s="11"/>
      <c r="AK38" s="11"/>
      <c r="AL38" s="11"/>
      <c r="AM38" s="10"/>
      <c r="AN38" s="10"/>
      <c r="AO38" s="119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</row>
    <row r="39" spans="1:55" ht="100.05" customHeight="1" thickBot="1" x14ac:dyDescent="0.35">
      <c r="A39" s="632"/>
      <c r="B39" s="146"/>
      <c r="C39" s="441">
        <v>910792</v>
      </c>
      <c r="D39" s="452" t="s">
        <v>328</v>
      </c>
      <c r="E39" s="442"/>
      <c r="F39" s="441"/>
      <c r="G39" s="441"/>
      <c r="H39" s="441">
        <v>8</v>
      </c>
      <c r="I39" s="456">
        <v>1760</v>
      </c>
      <c r="J39" s="141"/>
      <c r="K39" s="138"/>
      <c r="L39" s="139"/>
      <c r="M39" s="139"/>
      <c r="N39" s="139"/>
      <c r="O39" s="139"/>
      <c r="P39" s="91"/>
      <c r="Q39" s="91"/>
      <c r="R39" s="91"/>
      <c r="S39" s="91"/>
      <c r="T39" s="91"/>
      <c r="U39" s="91"/>
      <c r="V39" s="91"/>
      <c r="W39" s="91"/>
      <c r="X39" s="140"/>
      <c r="Y39" s="149"/>
      <c r="Z39" s="111"/>
      <c r="AA39" s="34"/>
      <c r="AB39" s="34"/>
      <c r="AC39" s="34"/>
      <c r="AD39" s="34"/>
      <c r="AE39" s="35"/>
      <c r="AF39" s="227">
        <f>SUM(J39:X39)*I39</f>
        <v>0</v>
      </c>
      <c r="AG39" s="99"/>
      <c r="AH39" s="58">
        <f>SUM(AH31:AH38)</f>
        <v>15.400000000000002</v>
      </c>
      <c r="AI39" s="58">
        <f t="shared" si="3"/>
        <v>0</v>
      </c>
      <c r="AJ39" s="11"/>
      <c r="AK39" s="11"/>
      <c r="AL39" s="11"/>
      <c r="AM39" s="10"/>
      <c r="AN39" s="10"/>
      <c r="AO39" s="119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</row>
    <row r="40" spans="1:55" ht="100.05" customHeight="1" thickBot="1" x14ac:dyDescent="0.35">
      <c r="A40" s="25"/>
      <c r="B40" s="25"/>
      <c r="C40" s="26"/>
      <c r="D40" s="453"/>
      <c r="E40" s="95"/>
      <c r="F40" s="26"/>
      <c r="G40" s="26"/>
      <c r="H40" s="26"/>
      <c r="I40" s="33" t="s">
        <v>31</v>
      </c>
      <c r="J40" s="142">
        <f t="shared" ref="J40:X40" si="6">SUM(J6:J20,J31:J39)</f>
        <v>0</v>
      </c>
      <c r="K40" s="143">
        <f t="shared" si="6"/>
        <v>0</v>
      </c>
      <c r="L40" s="143">
        <f t="shared" si="6"/>
        <v>0</v>
      </c>
      <c r="M40" s="143">
        <f t="shared" si="6"/>
        <v>0</v>
      </c>
      <c r="N40" s="144">
        <f t="shared" si="6"/>
        <v>0</v>
      </c>
      <c r="O40" s="144">
        <f t="shared" si="6"/>
        <v>0</v>
      </c>
      <c r="P40" s="144">
        <f t="shared" si="6"/>
        <v>0</v>
      </c>
      <c r="Q40" s="144">
        <f t="shared" si="6"/>
        <v>0</v>
      </c>
      <c r="R40" s="144">
        <f t="shared" si="6"/>
        <v>0</v>
      </c>
      <c r="S40" s="144">
        <f t="shared" si="6"/>
        <v>0</v>
      </c>
      <c r="T40" s="144">
        <f t="shared" si="6"/>
        <v>0</v>
      </c>
      <c r="U40" s="144">
        <f t="shared" si="6"/>
        <v>0</v>
      </c>
      <c r="V40" s="144">
        <f t="shared" si="6"/>
        <v>0</v>
      </c>
      <c r="W40" s="144">
        <f t="shared" si="6"/>
        <v>0</v>
      </c>
      <c r="X40" s="145">
        <f t="shared" si="6"/>
        <v>0</v>
      </c>
      <c r="Y40" s="150"/>
      <c r="Z40" s="641">
        <f>SUM(J40:Y40)</f>
        <v>0</v>
      </c>
      <c r="AA40" s="642"/>
      <c r="AB40" s="642"/>
      <c r="AC40" s="642"/>
      <c r="AD40" s="642"/>
      <c r="AE40" s="643"/>
      <c r="AF40" s="44">
        <f>IF(J40&gt;0,1,0)+IF(L40&gt;0,1,0)+IF(M40&gt;0,1,0)+IF(N40&gt;0,1,0)+IF(O40&gt;0,1,0)+IF(P40&gt;0,1,0)+IF(Y40&gt;0,1,0)+IF(K40&gt;0,1,0)+IF(Q40&gt;0,1,0)</f>
        <v>0</v>
      </c>
      <c r="AG40" s="2"/>
      <c r="AH40" s="10"/>
      <c r="AI40" s="11"/>
      <c r="AJ40" s="11"/>
      <c r="AK40" s="11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</row>
    <row r="41" spans="1:55" ht="100.05" customHeight="1" thickBot="1" x14ac:dyDescent="0.35">
      <c r="A41" s="25"/>
      <c r="B41" s="25"/>
      <c r="C41" s="26"/>
      <c r="D41" s="453"/>
      <c r="E41" s="95"/>
      <c r="F41" s="26"/>
      <c r="G41" s="26"/>
      <c r="H41" s="26"/>
      <c r="I41" s="98" t="s">
        <v>30</v>
      </c>
      <c r="J41" s="130">
        <f t="shared" ref="J41:X41" si="7">SUMPRODUCT(J6:J39,$H6:$H39)</f>
        <v>0</v>
      </c>
      <c r="K41" s="155">
        <f t="shared" si="7"/>
        <v>0</v>
      </c>
      <c r="L41" s="155">
        <f t="shared" si="7"/>
        <v>0</v>
      </c>
      <c r="M41" s="155">
        <f t="shared" si="7"/>
        <v>0</v>
      </c>
      <c r="N41" s="153">
        <f t="shared" si="7"/>
        <v>0</v>
      </c>
      <c r="O41" s="153">
        <f t="shared" si="7"/>
        <v>0</v>
      </c>
      <c r="P41" s="153">
        <f t="shared" si="7"/>
        <v>0</v>
      </c>
      <c r="Q41" s="153">
        <f t="shared" si="7"/>
        <v>0</v>
      </c>
      <c r="R41" s="153">
        <f t="shared" si="7"/>
        <v>0</v>
      </c>
      <c r="S41" s="153">
        <f t="shared" si="7"/>
        <v>0</v>
      </c>
      <c r="T41" s="153">
        <f t="shared" si="7"/>
        <v>0</v>
      </c>
      <c r="U41" s="153">
        <f t="shared" si="7"/>
        <v>0</v>
      </c>
      <c r="V41" s="153">
        <f t="shared" si="7"/>
        <v>0</v>
      </c>
      <c r="W41" s="153">
        <f t="shared" si="7"/>
        <v>0</v>
      </c>
      <c r="X41" s="154">
        <f t="shared" si="7"/>
        <v>0</v>
      </c>
      <c r="Y41" s="151"/>
      <c r="Z41" s="648">
        <f>SUM(J41:Y41)</f>
        <v>0</v>
      </c>
      <c r="AA41" s="648"/>
      <c r="AB41" s="648"/>
      <c r="AC41" s="648"/>
      <c r="AD41" s="648"/>
      <c r="AE41" s="648"/>
      <c r="AF41" s="32"/>
      <c r="AG41" s="2"/>
      <c r="AH41" s="10"/>
      <c r="AI41" s="11"/>
      <c r="AJ41" s="11"/>
      <c r="AK41" s="11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</row>
    <row r="42" spans="1:55" ht="100.05" customHeight="1" thickBot="1" x14ac:dyDescent="0.35">
      <c r="A42" s="25"/>
      <c r="B42" s="25"/>
      <c r="C42" s="26"/>
      <c r="D42" s="453"/>
      <c r="E42" s="95"/>
      <c r="F42" s="26"/>
      <c r="G42" s="26"/>
      <c r="H42" s="26"/>
      <c r="I42" s="26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644" t="s">
        <v>33</v>
      </c>
      <c r="Z42" s="645"/>
      <c r="AA42" s="645"/>
      <c r="AB42" s="645"/>
      <c r="AC42" s="645"/>
      <c r="AD42" s="645"/>
      <c r="AE42" s="646"/>
      <c r="AF42" s="24">
        <f>SUM(AF6:AF39)</f>
        <v>0</v>
      </c>
      <c r="AG42" s="3"/>
      <c r="AH42" s="11"/>
      <c r="AI42" s="11"/>
      <c r="AJ42" s="11"/>
      <c r="AK42" s="11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</row>
    <row r="43" spans="1:55" ht="45" customHeight="1" thickBot="1" x14ac:dyDescent="0.35">
      <c r="A43" s="25"/>
      <c r="B43" s="25"/>
      <c r="C43" s="26"/>
      <c r="D43" s="453"/>
      <c r="E43" s="95"/>
      <c r="F43" s="26"/>
      <c r="G43" s="26"/>
      <c r="H43" s="26"/>
      <c r="I43" s="26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637" t="s">
        <v>34</v>
      </c>
      <c r="Z43" s="638"/>
      <c r="AA43" s="638"/>
      <c r="AB43" s="638"/>
      <c r="AC43" s="638"/>
      <c r="AD43" s="638"/>
      <c r="AE43" s="638"/>
      <c r="AF43" s="19">
        <f>SUM(AI6:AI39)</f>
        <v>0</v>
      </c>
      <c r="AG43" s="3"/>
      <c r="AH43" s="11"/>
      <c r="AI43" s="11"/>
      <c r="AJ43" s="11"/>
      <c r="AK43" s="11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</row>
    <row r="44" spans="1:55" ht="100.05" customHeight="1" x14ac:dyDescent="0.3">
      <c r="A44" s="25"/>
      <c r="B44" s="25"/>
      <c r="C44" s="26"/>
      <c r="D44" s="453"/>
      <c r="E44" s="95"/>
      <c r="F44" s="26"/>
      <c r="G44" s="26"/>
      <c r="H44" s="26"/>
      <c r="I44" s="26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11"/>
      <c r="AI44" s="11"/>
      <c r="AJ44" s="11"/>
      <c r="AK44" s="11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</row>
    <row r="45" spans="1:55" s="10" customFormat="1" x14ac:dyDescent="0.3">
      <c r="A45" s="25"/>
      <c r="B45" s="25"/>
      <c r="C45" s="25"/>
      <c r="D45" s="25"/>
      <c r="E45" s="94"/>
      <c r="F45" s="25"/>
      <c r="G45" s="25"/>
      <c r="H45" s="25"/>
      <c r="I45" s="25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s="10" customFormat="1" x14ac:dyDescent="0.3">
      <c r="A46" s="25"/>
      <c r="B46" s="25"/>
      <c r="C46" s="25"/>
      <c r="D46" s="25"/>
      <c r="E46" s="94"/>
      <c r="F46" s="25"/>
      <c r="G46" s="25"/>
      <c r="H46" s="25"/>
      <c r="I46" s="25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s="10" customFormat="1" x14ac:dyDescent="0.3">
      <c r="A47" s="25"/>
      <c r="B47" s="25"/>
      <c r="C47" s="25"/>
      <c r="D47" s="25"/>
      <c r="E47" s="94"/>
      <c r="F47" s="25"/>
      <c r="G47" s="25"/>
      <c r="H47" s="25"/>
      <c r="I47" s="2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s="10" customFormat="1" x14ac:dyDescent="0.3">
      <c r="A48" s="25"/>
      <c r="B48" s="25"/>
      <c r="C48" s="25"/>
      <c r="D48" s="25"/>
      <c r="E48" s="94"/>
      <c r="F48" s="25"/>
      <c r="G48" s="25"/>
      <c r="H48" s="25"/>
      <c r="I48" s="25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s="10" customFormat="1" x14ac:dyDescent="0.3">
      <c r="A49" s="25"/>
      <c r="B49" s="25"/>
      <c r="C49" s="25"/>
      <c r="D49" s="25"/>
      <c r="E49" s="94"/>
      <c r="F49" s="25"/>
      <c r="G49" s="25"/>
      <c r="H49" s="25"/>
      <c r="I49" s="2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s="10" customFormat="1" x14ac:dyDescent="0.3">
      <c r="A50" s="25"/>
      <c r="B50" s="25"/>
      <c r="C50" s="25"/>
      <c r="D50" s="25"/>
      <c r="E50" s="94"/>
      <c r="F50" s="25"/>
      <c r="G50" s="25"/>
      <c r="H50" s="25"/>
      <c r="I50" s="2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s="10" customFormat="1" x14ac:dyDescent="0.3">
      <c r="A51" s="25"/>
      <c r="B51" s="25"/>
      <c r="C51" s="25"/>
      <c r="D51" s="25"/>
      <c r="E51" s="94"/>
      <c r="F51" s="25"/>
      <c r="G51" s="25"/>
      <c r="H51" s="25"/>
      <c r="I51" s="2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s="10" customFormat="1" x14ac:dyDescent="0.3">
      <c r="A52" s="25"/>
      <c r="B52" s="25"/>
      <c r="C52" s="25"/>
      <c r="D52" s="25"/>
      <c r="E52" s="94"/>
      <c r="F52" s="25"/>
      <c r="G52" s="25"/>
      <c r="H52" s="25"/>
      <c r="I52" s="25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s="10" customFormat="1" x14ac:dyDescent="0.3">
      <c r="A53" s="25"/>
      <c r="B53" s="25"/>
      <c r="C53" s="25"/>
      <c r="D53" s="25"/>
      <c r="E53" s="94"/>
      <c r="F53" s="25"/>
      <c r="G53" s="25"/>
      <c r="H53" s="25"/>
      <c r="I53" s="25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s="10" customFormat="1" x14ac:dyDescent="0.3">
      <c r="A54" s="25"/>
      <c r="B54" s="25"/>
      <c r="C54" s="25"/>
      <c r="D54" s="25"/>
      <c r="E54" s="94"/>
      <c r="F54" s="25"/>
      <c r="G54" s="25"/>
      <c r="H54" s="25"/>
      <c r="I54" s="25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s="10" customFormat="1" x14ac:dyDescent="0.3">
      <c r="A55" s="25"/>
      <c r="B55" s="25"/>
      <c r="C55" s="25"/>
      <c r="D55" s="25"/>
      <c r="E55" s="94"/>
      <c r="F55" s="25"/>
      <c r="G55" s="25"/>
      <c r="H55" s="25"/>
      <c r="I55" s="25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s="10" customFormat="1" x14ac:dyDescent="0.3">
      <c r="A56" s="25"/>
      <c r="B56" s="25"/>
      <c r="C56" s="25"/>
      <c r="D56" s="25"/>
      <c r="E56" s="94"/>
      <c r="F56" s="25"/>
      <c r="G56" s="25"/>
      <c r="H56" s="25"/>
      <c r="I56" s="2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s="10" customFormat="1" x14ac:dyDescent="0.3">
      <c r="A57" s="25"/>
      <c r="B57" s="25"/>
      <c r="C57" s="25"/>
      <c r="D57" s="25"/>
      <c r="E57" s="94"/>
      <c r="F57" s="25"/>
      <c r="G57" s="25"/>
      <c r="H57" s="25"/>
      <c r="I57" s="2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s="10" customFormat="1" x14ac:dyDescent="0.3">
      <c r="A58" s="25"/>
      <c r="B58" s="25"/>
      <c r="C58" s="25"/>
      <c r="D58" s="25"/>
      <c r="E58" s="94"/>
      <c r="F58" s="25"/>
      <c r="G58" s="25"/>
      <c r="H58" s="25"/>
      <c r="I58" s="2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s="10" customFormat="1" x14ac:dyDescent="0.3">
      <c r="A59" s="25"/>
      <c r="B59" s="25"/>
      <c r="C59" s="25"/>
      <c r="D59" s="25"/>
      <c r="E59" s="94"/>
      <c r="F59" s="25"/>
      <c r="G59" s="25"/>
      <c r="H59" s="25"/>
      <c r="I59" s="25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s="10" customFormat="1" x14ac:dyDescent="0.3">
      <c r="A60" s="25"/>
      <c r="B60" s="25"/>
      <c r="C60" s="25"/>
      <c r="D60" s="25"/>
      <c r="E60" s="94"/>
      <c r="F60" s="25"/>
      <c r="G60" s="25"/>
      <c r="H60" s="25"/>
      <c r="I60" s="2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s="10" customFormat="1" x14ac:dyDescent="0.3">
      <c r="A61" s="25"/>
      <c r="B61" s="25"/>
      <c r="C61" s="25"/>
      <c r="D61" s="25"/>
      <c r="E61" s="94"/>
      <c r="F61" s="25"/>
      <c r="G61" s="25"/>
      <c r="H61" s="25"/>
      <c r="I61" s="2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s="10" customFormat="1" x14ac:dyDescent="0.3">
      <c r="A62" s="25"/>
      <c r="B62" s="25"/>
      <c r="C62" s="25"/>
      <c r="D62" s="25"/>
      <c r="E62" s="94"/>
      <c r="F62" s="25"/>
      <c r="G62" s="25"/>
      <c r="H62" s="25"/>
      <c r="I62" s="2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s="10" customFormat="1" x14ac:dyDescent="0.3">
      <c r="A63" s="25"/>
      <c r="B63" s="25"/>
      <c r="C63" s="25"/>
      <c r="D63" s="25"/>
      <c r="E63" s="94"/>
      <c r="F63" s="25"/>
      <c r="G63" s="25"/>
      <c r="H63" s="25"/>
      <c r="I63" s="25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s="10" customFormat="1" x14ac:dyDescent="0.3">
      <c r="A64" s="25"/>
      <c r="B64" s="25"/>
      <c r="C64" s="25"/>
      <c r="D64" s="25"/>
      <c r="E64" s="94"/>
      <c r="F64" s="25"/>
      <c r="G64" s="25"/>
      <c r="H64" s="25"/>
      <c r="I64" s="25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s="10" customFormat="1" x14ac:dyDescent="0.3">
      <c r="A65" s="25"/>
      <c r="B65" s="25"/>
      <c r="C65" s="25"/>
      <c r="D65" s="25"/>
      <c r="E65" s="94"/>
      <c r="F65" s="25"/>
      <c r="G65" s="25"/>
      <c r="H65" s="25"/>
      <c r="I65" s="2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s="10" customFormat="1" x14ac:dyDescent="0.3">
      <c r="A66" s="25"/>
      <c r="B66" s="25"/>
      <c r="C66" s="25"/>
      <c r="D66" s="25"/>
      <c r="E66" s="94"/>
      <c r="F66" s="25"/>
      <c r="G66" s="25"/>
      <c r="H66" s="25"/>
      <c r="I66" s="2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3">
      <c r="A67" s="25"/>
      <c r="B67" s="25"/>
      <c r="C67" s="25"/>
      <c r="D67" s="25"/>
      <c r="E67" s="94"/>
      <c r="F67" s="25"/>
      <c r="G67" s="25"/>
      <c r="H67" s="25"/>
      <c r="I67" s="2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s="10" customFormat="1" x14ac:dyDescent="0.3">
      <c r="A68" s="25"/>
      <c r="B68" s="25"/>
      <c r="C68" s="25"/>
      <c r="D68" s="25"/>
      <c r="E68" s="94"/>
      <c r="F68" s="25"/>
      <c r="G68" s="25"/>
      <c r="H68" s="25"/>
      <c r="I68" s="2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s="10" customFormat="1" x14ac:dyDescent="0.3">
      <c r="A69" s="25"/>
      <c r="B69" s="25"/>
      <c r="C69" s="25"/>
      <c r="D69" s="25"/>
      <c r="E69" s="94"/>
      <c r="F69" s="25"/>
      <c r="G69" s="25"/>
      <c r="H69" s="25"/>
      <c r="I69" s="2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s="10" customFormat="1" x14ac:dyDescent="0.3">
      <c r="A70" s="25"/>
      <c r="B70" s="25"/>
      <c r="C70" s="25"/>
      <c r="D70" s="25"/>
      <c r="E70" s="94"/>
      <c r="F70" s="25"/>
      <c r="G70" s="25"/>
      <c r="H70" s="25"/>
      <c r="I70" s="25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s="10" customFormat="1" x14ac:dyDescent="0.3">
      <c r="A71" s="25"/>
      <c r="B71" s="25"/>
      <c r="C71" s="25"/>
      <c r="D71" s="25"/>
      <c r="E71" s="94"/>
      <c r="F71" s="25"/>
      <c r="G71" s="25"/>
      <c r="H71" s="25"/>
      <c r="I71" s="25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s="10" customFormat="1" x14ac:dyDescent="0.3">
      <c r="A72" s="25"/>
      <c r="B72" s="25"/>
      <c r="C72" s="25"/>
      <c r="D72" s="25"/>
      <c r="E72" s="94"/>
      <c r="F72" s="25"/>
      <c r="G72" s="25"/>
      <c r="H72" s="25"/>
      <c r="I72" s="25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s="10" customFormat="1" x14ac:dyDescent="0.3">
      <c r="A73" s="25"/>
      <c r="B73" s="25"/>
      <c r="C73" s="25"/>
      <c r="D73" s="25"/>
      <c r="E73" s="94"/>
      <c r="F73" s="25"/>
      <c r="G73" s="25"/>
      <c r="H73" s="25"/>
      <c r="I73" s="25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s="10" customFormat="1" x14ac:dyDescent="0.3">
      <c r="A74" s="25"/>
      <c r="B74" s="25"/>
      <c r="C74" s="25"/>
      <c r="D74" s="25"/>
      <c r="E74" s="94"/>
      <c r="F74" s="25"/>
      <c r="G74" s="25"/>
      <c r="H74" s="25"/>
      <c r="I74" s="25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s="10" customFormat="1" x14ac:dyDescent="0.3">
      <c r="A75" s="25"/>
      <c r="B75" s="25"/>
      <c r="C75" s="25"/>
      <c r="D75" s="25"/>
      <c r="E75" s="94"/>
      <c r="F75" s="25"/>
      <c r="G75" s="25"/>
      <c r="H75" s="25"/>
      <c r="I75" s="2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s="10" customFormat="1" x14ac:dyDescent="0.3">
      <c r="A76" s="25"/>
      <c r="B76" s="25"/>
      <c r="C76" s="25"/>
      <c r="D76" s="25"/>
      <c r="E76" s="94"/>
      <c r="F76" s="25"/>
      <c r="G76" s="25"/>
      <c r="H76" s="25"/>
      <c r="I76" s="2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s="10" customFormat="1" x14ac:dyDescent="0.3">
      <c r="A77" s="25"/>
      <c r="B77" s="25"/>
      <c r="C77" s="25"/>
      <c r="D77" s="25"/>
      <c r="E77" s="94"/>
      <c r="F77" s="25"/>
      <c r="G77" s="25"/>
      <c r="H77" s="25"/>
      <c r="I77" s="2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s="10" customFormat="1" x14ac:dyDescent="0.3">
      <c r="A78" s="25"/>
      <c r="B78" s="25"/>
      <c r="C78" s="25"/>
      <c r="D78" s="25"/>
      <c r="E78" s="94"/>
      <c r="F78" s="25"/>
      <c r="G78" s="25"/>
      <c r="H78" s="25"/>
      <c r="I78" s="25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s="10" customFormat="1" x14ac:dyDescent="0.3">
      <c r="A79" s="25"/>
      <c r="B79" s="25"/>
      <c r="C79" s="25"/>
      <c r="D79" s="25"/>
      <c r="E79" s="94"/>
      <c r="F79" s="25"/>
      <c r="G79" s="25"/>
      <c r="H79" s="25"/>
      <c r="I79" s="25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s="10" customFormat="1" x14ac:dyDescent="0.3">
      <c r="A80" s="25"/>
      <c r="B80" s="25"/>
      <c r="C80" s="25"/>
      <c r="D80" s="25"/>
      <c r="E80" s="94"/>
      <c r="F80" s="25"/>
      <c r="G80" s="25"/>
      <c r="H80" s="25"/>
      <c r="I80" s="25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s="10" customFormat="1" x14ac:dyDescent="0.3">
      <c r="A81" s="25"/>
      <c r="B81" s="25"/>
      <c r="C81" s="25"/>
      <c r="D81" s="25"/>
      <c r="E81" s="94"/>
      <c r="F81" s="25"/>
      <c r="G81" s="25"/>
      <c r="H81" s="25"/>
      <c r="I81" s="2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s="10" customFormat="1" x14ac:dyDescent="0.3">
      <c r="A82" s="25"/>
      <c r="B82" s="25"/>
      <c r="C82" s="25"/>
      <c r="D82" s="25"/>
      <c r="E82" s="94"/>
      <c r="F82" s="25"/>
      <c r="G82" s="25"/>
      <c r="H82" s="25"/>
      <c r="I82" s="25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s="10" customFormat="1" x14ac:dyDescent="0.3">
      <c r="A83" s="25"/>
      <c r="B83" s="25"/>
      <c r="C83" s="25"/>
      <c r="D83" s="25"/>
      <c r="E83" s="94"/>
      <c r="F83" s="25"/>
      <c r="G83" s="25"/>
      <c r="H83" s="25"/>
      <c r="I83" s="25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s="10" customFormat="1" x14ac:dyDescent="0.3">
      <c r="A84" s="25"/>
      <c r="B84" s="25"/>
      <c r="C84" s="25"/>
      <c r="D84" s="25"/>
      <c r="E84" s="94"/>
      <c r="F84" s="25"/>
      <c r="G84" s="25"/>
      <c r="H84" s="25"/>
      <c r="I84" s="25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s="10" customFormat="1" x14ac:dyDescent="0.3">
      <c r="A85" s="25"/>
      <c r="B85" s="25"/>
      <c r="C85" s="25"/>
      <c r="D85" s="25"/>
      <c r="E85" s="94"/>
      <c r="F85" s="25"/>
      <c r="G85" s="25"/>
      <c r="H85" s="25"/>
      <c r="I85" s="2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s="10" customFormat="1" x14ac:dyDescent="0.3">
      <c r="A86" s="25"/>
      <c r="B86" s="25"/>
      <c r="C86" s="25"/>
      <c r="D86" s="25"/>
      <c r="E86" s="94"/>
      <c r="F86" s="25"/>
      <c r="G86" s="25"/>
      <c r="H86" s="25"/>
      <c r="I86" s="2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s="10" customFormat="1" x14ac:dyDescent="0.3">
      <c r="A87" s="25"/>
      <c r="B87" s="25"/>
      <c r="C87" s="25"/>
      <c r="D87" s="25"/>
      <c r="E87" s="94"/>
      <c r="F87" s="25"/>
      <c r="G87" s="25"/>
      <c r="H87" s="25"/>
      <c r="I87" s="2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s="10" customFormat="1" x14ac:dyDescent="0.3">
      <c r="A88" s="25"/>
      <c r="B88" s="25"/>
      <c r="C88" s="25"/>
      <c r="D88" s="25"/>
      <c r="E88" s="94"/>
      <c r="F88" s="25"/>
      <c r="G88" s="25"/>
      <c r="H88" s="25"/>
      <c r="I88" s="25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s="10" customFormat="1" x14ac:dyDescent="0.3">
      <c r="A89" s="25"/>
      <c r="B89" s="25"/>
      <c r="C89" s="25"/>
      <c r="D89" s="25"/>
      <c r="E89" s="94"/>
      <c r="F89" s="25"/>
      <c r="G89" s="25"/>
      <c r="H89" s="25"/>
      <c r="I89" s="2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s="10" customFormat="1" x14ac:dyDescent="0.3">
      <c r="A90" s="25"/>
      <c r="B90" s="25"/>
      <c r="C90" s="25"/>
      <c r="D90" s="25"/>
      <c r="E90" s="94"/>
      <c r="F90" s="25"/>
      <c r="G90" s="25"/>
      <c r="H90" s="25"/>
      <c r="I90" s="25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s="10" customFormat="1" x14ac:dyDescent="0.3">
      <c r="A91" s="25"/>
      <c r="B91" s="25"/>
      <c r="C91" s="25"/>
      <c r="D91" s="25"/>
      <c r="E91" s="94"/>
      <c r="F91" s="25"/>
      <c r="G91" s="25"/>
      <c r="H91" s="25"/>
      <c r="I91" s="25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s="10" customFormat="1" x14ac:dyDescent="0.3">
      <c r="A92" s="25"/>
      <c r="B92" s="116"/>
      <c r="C92" s="116"/>
      <c r="D92" s="116"/>
      <c r="E92" s="117"/>
      <c r="F92" s="116"/>
      <c r="G92" s="116"/>
      <c r="H92" s="25"/>
      <c r="I92" s="25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s="10" customFormat="1" x14ac:dyDescent="0.3">
      <c r="A93" s="25"/>
      <c r="B93" s="116"/>
      <c r="C93" s="116"/>
      <c r="D93" s="116"/>
      <c r="E93" s="117"/>
      <c r="F93" s="116"/>
      <c r="G93" s="116"/>
      <c r="H93" s="25"/>
      <c r="I93" s="25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s="10" customFormat="1" x14ac:dyDescent="0.3">
      <c r="A94" s="25"/>
      <c r="B94" s="116"/>
      <c r="C94" s="116"/>
      <c r="D94" s="116"/>
      <c r="E94" s="117"/>
      <c r="F94" s="116"/>
      <c r="G94" s="116"/>
      <c r="H94" s="25"/>
      <c r="I94" s="25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s="10" customFormat="1" x14ac:dyDescent="0.3">
      <c r="A95" s="25"/>
      <c r="B95" s="116"/>
      <c r="C95" s="116"/>
      <c r="D95" s="116"/>
      <c r="E95" s="117"/>
      <c r="F95" s="116"/>
      <c r="G95" s="116"/>
      <c r="H95" s="25"/>
      <c r="I95" s="2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s="10" customFormat="1" x14ac:dyDescent="0.3">
      <c r="A96" s="25"/>
      <c r="B96" s="116"/>
      <c r="C96" s="116"/>
      <c r="D96" s="116"/>
      <c r="E96" s="117"/>
      <c r="F96" s="116"/>
      <c r="G96" s="116"/>
      <c r="H96" s="25"/>
      <c r="I96" s="2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s="10" customFormat="1" x14ac:dyDescent="0.3">
      <c r="A97" s="25"/>
      <c r="B97" s="116"/>
      <c r="C97" s="116"/>
      <c r="D97" s="116"/>
      <c r="E97" s="117"/>
      <c r="F97" s="116"/>
      <c r="G97" s="116"/>
      <c r="H97" s="25"/>
      <c r="I97" s="2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s="10" customFormat="1" x14ac:dyDescent="0.3">
      <c r="A98" s="25"/>
      <c r="B98" s="116"/>
      <c r="C98" s="116"/>
      <c r="D98" s="116"/>
      <c r="E98" s="117"/>
      <c r="F98" s="116"/>
      <c r="G98" s="116"/>
      <c r="H98" s="25"/>
      <c r="I98" s="2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s="10" customFormat="1" x14ac:dyDescent="0.3">
      <c r="A99" s="25"/>
      <c r="B99" s="116"/>
      <c r="C99" s="116"/>
      <c r="D99" s="116"/>
      <c r="E99" s="117"/>
      <c r="F99" s="116"/>
      <c r="G99" s="116"/>
      <c r="H99" s="25"/>
      <c r="I99" s="2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s="10" customFormat="1" x14ac:dyDescent="0.3">
      <c r="A100" s="25"/>
      <c r="B100" s="116"/>
      <c r="C100" s="116"/>
      <c r="D100" s="116"/>
      <c r="E100" s="117"/>
      <c r="F100" s="116"/>
      <c r="G100" s="116"/>
      <c r="H100" s="25"/>
      <c r="I100" s="2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s="10" customFormat="1" x14ac:dyDescent="0.3">
      <c r="A101" s="25"/>
      <c r="B101" s="116"/>
      <c r="C101" s="116"/>
      <c r="D101" s="116"/>
      <c r="E101" s="117"/>
      <c r="F101" s="116"/>
      <c r="G101" s="116"/>
      <c r="H101" s="25"/>
      <c r="I101" s="2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s="10" customFormat="1" x14ac:dyDescent="0.3">
      <c r="A102" s="25"/>
      <c r="B102" s="116"/>
      <c r="C102" s="116"/>
      <c r="D102" s="116"/>
      <c r="E102" s="117"/>
      <c r="F102" s="116"/>
      <c r="G102" s="116"/>
      <c r="H102" s="25"/>
      <c r="I102" s="2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s="10" customFormat="1" x14ac:dyDescent="0.3">
      <c r="A103" s="25"/>
      <c r="B103" s="116"/>
      <c r="C103" s="116"/>
      <c r="D103" s="116"/>
      <c r="E103" s="117"/>
      <c r="F103" s="116"/>
      <c r="G103" s="116"/>
      <c r="H103" s="25"/>
      <c r="I103" s="2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s="10" customFormat="1" x14ac:dyDescent="0.3">
      <c r="A104" s="25"/>
      <c r="B104" s="116"/>
      <c r="C104" s="116"/>
      <c r="D104" s="116"/>
      <c r="E104" s="117"/>
      <c r="F104" s="116"/>
      <c r="G104" s="116"/>
      <c r="H104" s="25"/>
      <c r="I104" s="2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s="10" customFormat="1" x14ac:dyDescent="0.3">
      <c r="A105" s="25"/>
      <c r="B105" s="116"/>
      <c r="C105" s="116"/>
      <c r="D105" s="116"/>
      <c r="E105" s="117"/>
      <c r="F105" s="116"/>
      <c r="G105" s="116"/>
      <c r="H105" s="25"/>
      <c r="I105" s="2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s="10" customFormat="1" x14ac:dyDescent="0.3">
      <c r="A106" s="25"/>
      <c r="B106" s="116"/>
      <c r="C106" s="116"/>
      <c r="D106" s="116"/>
      <c r="E106" s="117"/>
      <c r="F106" s="116"/>
      <c r="G106" s="116"/>
      <c r="H106" s="25"/>
      <c r="I106" s="2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s="10" customFormat="1" x14ac:dyDescent="0.3">
      <c r="A107" s="25"/>
      <c r="B107" s="116"/>
      <c r="C107" s="116"/>
      <c r="D107" s="116"/>
      <c r="E107" s="117"/>
      <c r="F107" s="116"/>
      <c r="G107" s="116"/>
      <c r="H107" s="25"/>
      <c r="I107" s="2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s="10" customFormat="1" x14ac:dyDescent="0.3">
      <c r="A108" s="25"/>
      <c r="B108" s="116"/>
      <c r="C108" s="116"/>
      <c r="D108" s="116"/>
      <c r="E108" s="117"/>
      <c r="F108" s="116"/>
      <c r="G108" s="116"/>
      <c r="H108" s="25"/>
      <c r="I108" s="2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s="10" customFormat="1" x14ac:dyDescent="0.3">
      <c r="A109" s="25"/>
      <c r="B109" s="116"/>
      <c r="C109" s="116"/>
      <c r="D109" s="116"/>
      <c r="E109" s="117"/>
      <c r="F109" s="116"/>
      <c r="G109" s="116"/>
      <c r="H109" s="25"/>
      <c r="I109" s="2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s="10" customFormat="1" x14ac:dyDescent="0.3">
      <c r="A110" s="25"/>
      <c r="B110" s="25"/>
      <c r="C110" s="25"/>
      <c r="D110" s="25"/>
      <c r="E110" s="94"/>
      <c r="F110" s="25"/>
      <c r="G110" s="25"/>
      <c r="H110" s="25"/>
      <c r="I110" s="2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s="10" customFormat="1" x14ac:dyDescent="0.3">
      <c r="A111" s="25"/>
      <c r="B111" s="25"/>
      <c r="C111" s="25"/>
      <c r="D111" s="25"/>
      <c r="E111" s="94"/>
      <c r="F111" s="25"/>
      <c r="G111" s="25"/>
      <c r="H111" s="25"/>
      <c r="I111" s="2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s="10" customFormat="1" x14ac:dyDescent="0.3">
      <c r="A112" s="25"/>
      <c r="B112" s="25"/>
      <c r="C112" s="25"/>
      <c r="D112" s="25"/>
      <c r="E112" s="94"/>
      <c r="F112" s="25"/>
      <c r="G112" s="25"/>
      <c r="H112" s="25"/>
      <c r="I112" s="2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s="10" customFormat="1" x14ac:dyDescent="0.3">
      <c r="A113" s="25"/>
      <c r="B113" s="25"/>
      <c r="C113" s="25"/>
      <c r="D113" s="25"/>
      <c r="E113" s="94"/>
      <c r="F113" s="25"/>
      <c r="G113" s="25"/>
      <c r="H113" s="25"/>
      <c r="I113" s="2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s="10" customFormat="1" x14ac:dyDescent="0.3">
      <c r="A114" s="25"/>
      <c r="B114" s="25"/>
      <c r="C114" s="25"/>
      <c r="D114" s="25"/>
      <c r="E114" s="94"/>
      <c r="F114" s="25"/>
      <c r="G114" s="25"/>
      <c r="H114" s="25"/>
      <c r="I114" s="2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s="10" customFormat="1" x14ac:dyDescent="0.3">
      <c r="A115" s="25"/>
      <c r="B115" s="25"/>
      <c r="C115" s="25"/>
      <c r="D115" s="25"/>
      <c r="E115" s="94"/>
      <c r="F115" s="25"/>
      <c r="G115" s="25"/>
      <c r="H115" s="25"/>
      <c r="I115" s="2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s="10" customFormat="1" x14ac:dyDescent="0.3">
      <c r="A116" s="25"/>
      <c r="B116" s="25"/>
      <c r="C116" s="25"/>
      <c r="D116" s="25"/>
      <c r="E116" s="94"/>
      <c r="F116" s="25"/>
      <c r="G116" s="25"/>
      <c r="H116" s="25"/>
      <c r="I116" s="2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s="10" customFormat="1" x14ac:dyDescent="0.3">
      <c r="A117" s="25"/>
      <c r="B117" s="25"/>
      <c r="C117" s="25"/>
      <c r="D117" s="25"/>
      <c r="E117" s="94"/>
      <c r="F117" s="25"/>
      <c r="G117" s="25"/>
      <c r="H117" s="25"/>
      <c r="I117" s="2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s="10" customFormat="1" x14ac:dyDescent="0.3">
      <c r="A118" s="25"/>
      <c r="B118" s="25"/>
      <c r="C118" s="25"/>
      <c r="D118" s="25"/>
      <c r="E118" s="94"/>
      <c r="F118" s="25"/>
      <c r="G118" s="25"/>
      <c r="H118" s="25"/>
      <c r="I118" s="2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s="10" customFormat="1" x14ac:dyDescent="0.3">
      <c r="A119" s="25"/>
      <c r="B119" s="25"/>
      <c r="C119" s="25"/>
      <c r="D119" s="25"/>
      <c r="E119" s="94"/>
      <c r="F119" s="25"/>
      <c r="G119" s="25"/>
      <c r="H119" s="25"/>
      <c r="I119" s="2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s="10" customFormat="1" x14ac:dyDescent="0.3">
      <c r="A120" s="25"/>
      <c r="B120" s="25"/>
      <c r="C120" s="25"/>
      <c r="D120" s="25"/>
      <c r="E120" s="94"/>
      <c r="F120" s="25"/>
      <c r="G120" s="25"/>
      <c r="H120" s="25"/>
      <c r="I120" s="2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s="10" customFormat="1" x14ac:dyDescent="0.3">
      <c r="A121" s="25"/>
      <c r="B121" s="25"/>
      <c r="C121" s="25"/>
      <c r="D121" s="25"/>
      <c r="E121" s="94"/>
      <c r="F121" s="25"/>
      <c r="G121" s="25"/>
      <c r="H121" s="25"/>
      <c r="I121" s="2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s="10" customFormat="1" x14ac:dyDescent="0.3">
      <c r="A122" s="25"/>
      <c r="B122" s="25"/>
      <c r="C122" s="25"/>
      <c r="D122" s="25"/>
      <c r="E122" s="94"/>
      <c r="F122" s="25"/>
      <c r="G122" s="25"/>
      <c r="H122" s="25"/>
      <c r="I122" s="2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s="10" customFormat="1" x14ac:dyDescent="0.3">
      <c r="A123" s="25"/>
      <c r="B123" s="25"/>
      <c r="C123" s="25"/>
      <c r="D123" s="25"/>
      <c r="E123" s="94"/>
      <c r="F123" s="25"/>
      <c r="G123" s="25"/>
      <c r="H123" s="25"/>
      <c r="I123" s="2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s="10" customFormat="1" x14ac:dyDescent="0.3">
      <c r="A124" s="25"/>
      <c r="B124" s="25"/>
      <c r="C124" s="25"/>
      <c r="D124" s="25"/>
      <c r="E124" s="94"/>
      <c r="F124" s="25"/>
      <c r="G124" s="25"/>
      <c r="H124" s="25"/>
      <c r="I124" s="2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s="10" customFormat="1" x14ac:dyDescent="0.3">
      <c r="A125" s="25"/>
      <c r="B125" s="25"/>
      <c r="C125" s="25"/>
      <c r="D125" s="25"/>
      <c r="E125" s="94"/>
      <c r="F125" s="25"/>
      <c r="G125" s="25"/>
      <c r="H125" s="25"/>
      <c r="I125" s="2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s="10" customFormat="1" x14ac:dyDescent="0.3">
      <c r="A126" s="25"/>
      <c r="B126" s="25"/>
      <c r="C126" s="25"/>
      <c r="D126" s="25"/>
      <c r="E126" s="94"/>
      <c r="F126" s="25"/>
      <c r="G126" s="25"/>
      <c r="H126" s="25"/>
      <c r="I126" s="2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s="10" customFormat="1" x14ac:dyDescent="0.3">
      <c r="A127" s="25"/>
      <c r="B127" s="25"/>
      <c r="C127" s="25"/>
      <c r="D127" s="25"/>
      <c r="E127" s="94"/>
      <c r="F127" s="25"/>
      <c r="G127" s="25"/>
      <c r="H127" s="25"/>
      <c r="I127" s="2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s="10" customFormat="1" x14ac:dyDescent="0.3">
      <c r="A128" s="25"/>
      <c r="B128" s="25"/>
      <c r="C128" s="25"/>
      <c r="D128" s="25"/>
      <c r="E128" s="94"/>
      <c r="F128" s="25"/>
      <c r="G128" s="25"/>
      <c r="H128" s="25"/>
      <c r="I128" s="2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s="10" customFormat="1" x14ac:dyDescent="0.3">
      <c r="A129" s="25"/>
      <c r="B129" s="25"/>
      <c r="C129" s="25"/>
      <c r="D129" s="25"/>
      <c r="E129" s="94"/>
      <c r="F129" s="25"/>
      <c r="G129" s="25"/>
      <c r="H129" s="25"/>
      <c r="I129" s="2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s="10" customFormat="1" x14ac:dyDescent="0.3">
      <c r="A130" s="25"/>
      <c r="B130" s="25"/>
      <c r="C130" s="25"/>
      <c r="D130" s="25"/>
      <c r="E130" s="94"/>
      <c r="F130" s="25"/>
      <c r="G130" s="25"/>
      <c r="H130" s="25"/>
      <c r="I130" s="2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s="10" customFormat="1" x14ac:dyDescent="0.3">
      <c r="A131" s="25"/>
      <c r="B131" s="25"/>
      <c r="C131" s="25"/>
      <c r="D131" s="25"/>
      <c r="E131" s="94"/>
      <c r="F131" s="25"/>
      <c r="G131" s="25"/>
      <c r="H131" s="25"/>
      <c r="I131" s="2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s="10" customFormat="1" x14ac:dyDescent="0.3">
      <c r="A132" s="25"/>
      <c r="B132" s="25"/>
      <c r="C132" s="25"/>
      <c r="D132" s="25"/>
      <c r="E132" s="94"/>
      <c r="F132" s="25"/>
      <c r="G132" s="25"/>
      <c r="H132" s="25"/>
      <c r="I132" s="2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s="10" customFormat="1" x14ac:dyDescent="0.3">
      <c r="A133" s="25"/>
      <c r="B133" s="25"/>
      <c r="C133" s="25"/>
      <c r="D133" s="25"/>
      <c r="E133" s="94"/>
      <c r="F133" s="25"/>
      <c r="G133" s="25"/>
      <c r="H133" s="25"/>
      <c r="I133" s="2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s="10" customFormat="1" x14ac:dyDescent="0.3">
      <c r="A134" s="25"/>
      <c r="B134" s="25"/>
      <c r="C134" s="25"/>
      <c r="D134" s="25"/>
      <c r="E134" s="94"/>
      <c r="F134" s="25"/>
      <c r="G134" s="25"/>
      <c r="H134" s="25"/>
      <c r="I134" s="2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s="10" customFormat="1" x14ac:dyDescent="0.3">
      <c r="A135" s="25"/>
      <c r="B135" s="25"/>
      <c r="C135" s="25"/>
      <c r="D135" s="25"/>
      <c r="E135" s="94"/>
      <c r="F135" s="25"/>
      <c r="G135" s="25"/>
      <c r="H135" s="25"/>
      <c r="I135" s="2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s="10" customFormat="1" x14ac:dyDescent="0.3">
      <c r="A136" s="25"/>
      <c r="B136" s="25"/>
      <c r="C136" s="25"/>
      <c r="D136" s="25"/>
      <c r="E136" s="94"/>
      <c r="F136" s="25"/>
      <c r="G136" s="25"/>
      <c r="H136" s="25"/>
      <c r="I136" s="2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s="10" customFormat="1" x14ac:dyDescent="0.3">
      <c r="A137" s="25"/>
      <c r="B137" s="25"/>
      <c r="C137" s="25"/>
      <c r="D137" s="25"/>
      <c r="E137" s="94"/>
      <c r="F137" s="25"/>
      <c r="G137" s="25"/>
      <c r="H137" s="25"/>
      <c r="I137" s="2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s="10" customFormat="1" x14ac:dyDescent="0.3">
      <c r="A138" s="25"/>
      <c r="B138" s="25"/>
      <c r="C138" s="25"/>
      <c r="D138" s="25"/>
      <c r="E138" s="94"/>
      <c r="F138" s="25"/>
      <c r="G138" s="25"/>
      <c r="H138" s="25"/>
      <c r="I138" s="2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s="10" customFormat="1" x14ac:dyDescent="0.3">
      <c r="A139" s="25"/>
      <c r="B139" s="25"/>
      <c r="C139" s="25"/>
      <c r="D139" s="25"/>
      <c r="E139" s="94"/>
      <c r="F139" s="25"/>
      <c r="G139" s="25"/>
      <c r="H139" s="25"/>
      <c r="I139" s="2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s="10" customFormat="1" x14ac:dyDescent="0.3">
      <c r="A140" s="25"/>
      <c r="B140" s="25"/>
      <c r="C140" s="25"/>
      <c r="D140" s="25"/>
      <c r="E140" s="94"/>
      <c r="F140" s="25"/>
      <c r="G140" s="25"/>
      <c r="H140" s="25"/>
      <c r="I140" s="2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s="10" customFormat="1" x14ac:dyDescent="0.3">
      <c r="A141" s="25"/>
      <c r="B141" s="25"/>
      <c r="C141" s="25"/>
      <c r="D141" s="25"/>
      <c r="E141" s="94"/>
      <c r="F141" s="25"/>
      <c r="G141" s="25"/>
      <c r="H141" s="25"/>
      <c r="I141" s="2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s="10" customFormat="1" x14ac:dyDescent="0.3">
      <c r="A142" s="25"/>
      <c r="B142" s="25"/>
      <c r="C142" s="25"/>
      <c r="D142" s="25"/>
      <c r="E142" s="94"/>
      <c r="F142" s="25"/>
      <c r="G142" s="25"/>
      <c r="H142" s="25"/>
      <c r="I142" s="2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s="10" customFormat="1" x14ac:dyDescent="0.3">
      <c r="A143" s="25"/>
      <c r="B143" s="25"/>
      <c r="C143" s="25"/>
      <c r="D143" s="25"/>
      <c r="E143" s="94"/>
      <c r="F143" s="25"/>
      <c r="G143" s="25"/>
      <c r="H143" s="25"/>
      <c r="I143" s="2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s="10" customFormat="1" x14ac:dyDescent="0.3">
      <c r="A144" s="25"/>
      <c r="B144" s="25"/>
      <c r="C144" s="25"/>
      <c r="D144" s="25"/>
      <c r="E144" s="94"/>
      <c r="F144" s="25"/>
      <c r="G144" s="25"/>
      <c r="H144" s="25"/>
      <c r="I144" s="2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s="10" customFormat="1" x14ac:dyDescent="0.3">
      <c r="A145" s="25"/>
      <c r="B145" s="25"/>
      <c r="C145" s="25"/>
      <c r="D145" s="25"/>
      <c r="E145" s="94"/>
      <c r="F145" s="25"/>
      <c r="G145" s="25"/>
      <c r="H145" s="25"/>
      <c r="I145" s="2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s="10" customFormat="1" x14ac:dyDescent="0.3">
      <c r="A146" s="25"/>
      <c r="B146" s="25"/>
      <c r="C146" s="25"/>
      <c r="D146" s="25"/>
      <c r="E146" s="94"/>
      <c r="F146" s="25"/>
      <c r="G146" s="25"/>
      <c r="H146" s="25"/>
      <c r="I146" s="2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s="10" customFormat="1" x14ac:dyDescent="0.3">
      <c r="A147" s="25"/>
      <c r="B147" s="25"/>
      <c r="C147" s="25"/>
      <c r="D147" s="25"/>
      <c r="E147" s="94"/>
      <c r="F147" s="25"/>
      <c r="G147" s="25"/>
      <c r="H147" s="25"/>
      <c r="I147" s="2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s="10" customFormat="1" x14ac:dyDescent="0.3">
      <c r="A148" s="25"/>
      <c r="B148" s="25"/>
      <c r="C148" s="25"/>
      <c r="D148" s="25"/>
      <c r="E148" s="94"/>
      <c r="F148" s="25"/>
      <c r="G148" s="25"/>
      <c r="H148" s="25"/>
      <c r="I148" s="2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s="10" customFormat="1" x14ac:dyDescent="0.3">
      <c r="A149" s="25"/>
      <c r="B149" s="25"/>
      <c r="C149" s="25"/>
      <c r="D149" s="25"/>
      <c r="E149" s="94"/>
      <c r="F149" s="25"/>
      <c r="G149" s="25"/>
      <c r="H149" s="25"/>
      <c r="I149" s="2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s="10" customFormat="1" x14ac:dyDescent="0.3">
      <c r="A150" s="25"/>
      <c r="B150" s="25"/>
      <c r="C150" s="25"/>
      <c r="D150" s="25"/>
      <c r="E150" s="94"/>
      <c r="F150" s="25"/>
      <c r="G150" s="25"/>
      <c r="H150" s="25"/>
      <c r="I150" s="2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s="10" customFormat="1" x14ac:dyDescent="0.3">
      <c r="A151" s="25"/>
      <c r="B151" s="25"/>
      <c r="C151" s="25"/>
      <c r="D151" s="25"/>
      <c r="E151" s="94"/>
      <c r="F151" s="25"/>
      <c r="G151" s="25"/>
      <c r="H151" s="25"/>
      <c r="I151" s="2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s="10" customFormat="1" x14ac:dyDescent="0.3">
      <c r="A152" s="25"/>
      <c r="B152" s="25"/>
      <c r="C152" s="25"/>
      <c r="D152" s="25"/>
      <c r="E152" s="94"/>
      <c r="F152" s="25"/>
      <c r="G152" s="25"/>
      <c r="H152" s="25"/>
      <c r="I152" s="2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s="10" customFormat="1" x14ac:dyDescent="0.3">
      <c r="A153" s="25"/>
      <c r="B153" s="25"/>
      <c r="C153" s="25"/>
      <c r="D153" s="25"/>
      <c r="E153" s="94"/>
      <c r="F153" s="25"/>
      <c r="G153" s="25"/>
      <c r="H153" s="25"/>
      <c r="I153" s="2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s="10" customFormat="1" x14ac:dyDescent="0.3">
      <c r="A154" s="25"/>
      <c r="B154" s="25"/>
      <c r="C154" s="25"/>
      <c r="D154" s="25"/>
      <c r="E154" s="94"/>
      <c r="F154" s="25"/>
      <c r="G154" s="25"/>
      <c r="H154" s="25"/>
      <c r="I154" s="2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s="10" customFormat="1" x14ac:dyDescent="0.3">
      <c r="A155" s="25"/>
      <c r="B155" s="25"/>
      <c r="C155" s="25"/>
      <c r="D155" s="25"/>
      <c r="E155" s="94"/>
      <c r="F155" s="25"/>
      <c r="G155" s="25"/>
      <c r="H155" s="25"/>
      <c r="I155" s="2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s="10" customFormat="1" x14ac:dyDescent="0.3">
      <c r="A156" s="25"/>
      <c r="B156" s="25"/>
      <c r="C156" s="25"/>
      <c r="D156" s="25"/>
      <c r="E156" s="94"/>
      <c r="F156" s="25"/>
      <c r="G156" s="25"/>
      <c r="H156" s="25"/>
      <c r="I156" s="2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s="10" customFormat="1" x14ac:dyDescent="0.3">
      <c r="A157" s="25"/>
      <c r="B157" s="25"/>
      <c r="C157" s="25"/>
      <c r="D157" s="25"/>
      <c r="E157" s="94"/>
      <c r="F157" s="25"/>
      <c r="G157" s="25"/>
      <c r="H157" s="25"/>
      <c r="I157" s="2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s="10" customFormat="1" x14ac:dyDescent="0.3">
      <c r="A158" s="25"/>
      <c r="B158" s="25"/>
      <c r="C158" s="25"/>
      <c r="D158" s="25"/>
      <c r="E158" s="94"/>
      <c r="F158" s="25"/>
      <c r="G158" s="25"/>
      <c r="H158" s="25"/>
      <c r="I158" s="2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s="10" customFormat="1" x14ac:dyDescent="0.3">
      <c r="A159" s="25"/>
      <c r="B159" s="25"/>
      <c r="C159" s="25"/>
      <c r="D159" s="25"/>
      <c r="E159" s="94"/>
      <c r="F159" s="25"/>
      <c r="G159" s="25"/>
      <c r="H159" s="25"/>
      <c r="I159" s="2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s="10" customFormat="1" x14ac:dyDescent="0.3">
      <c r="A160" s="25"/>
      <c r="B160" s="25"/>
      <c r="C160" s="25"/>
      <c r="D160" s="25"/>
      <c r="E160" s="94"/>
      <c r="F160" s="25"/>
      <c r="G160" s="25"/>
      <c r="H160" s="25"/>
      <c r="I160" s="2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53" s="10" customFormat="1" x14ac:dyDescent="0.3">
      <c r="A161" s="25"/>
      <c r="B161" s="25"/>
      <c r="C161" s="25"/>
      <c r="D161" s="25"/>
      <c r="E161" s="94"/>
      <c r="F161" s="25"/>
      <c r="G161" s="25"/>
      <c r="H161" s="25"/>
      <c r="I161" s="2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53" s="10" customFormat="1" x14ac:dyDescent="0.3">
      <c r="A162" s="25"/>
      <c r="B162" s="25"/>
      <c r="C162" s="25"/>
      <c r="D162" s="25"/>
      <c r="E162" s="94"/>
      <c r="F162" s="25"/>
      <c r="G162" s="25"/>
      <c r="H162" s="25"/>
      <c r="I162" s="2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53" s="10" customFormat="1" x14ac:dyDescent="0.3">
      <c r="A163" s="25"/>
      <c r="B163" s="25"/>
      <c r="C163" s="25"/>
      <c r="D163" s="25"/>
      <c r="E163" s="94"/>
      <c r="F163" s="25"/>
      <c r="G163" s="25"/>
      <c r="H163" s="25"/>
      <c r="I163" s="2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53" s="10" customFormat="1" x14ac:dyDescent="0.3">
      <c r="A164" s="25"/>
      <c r="B164" s="25"/>
      <c r="C164" s="25"/>
      <c r="D164" s="25"/>
      <c r="E164" s="94"/>
      <c r="F164" s="25"/>
      <c r="G164" s="25"/>
      <c r="H164" s="25"/>
      <c r="I164" s="2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53" s="10" customFormat="1" x14ac:dyDescent="0.3">
      <c r="A165" s="25"/>
      <c r="B165" s="25"/>
      <c r="C165" s="25"/>
      <c r="D165" s="25"/>
      <c r="E165" s="94"/>
      <c r="F165" s="25"/>
      <c r="G165" s="25"/>
      <c r="H165" s="25"/>
      <c r="I165" s="2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53" s="10" customFormat="1" x14ac:dyDescent="0.3">
      <c r="A166" s="25"/>
      <c r="B166" s="25"/>
      <c r="C166" s="25"/>
      <c r="D166" s="25"/>
      <c r="E166" s="94"/>
      <c r="F166" s="25"/>
      <c r="G166" s="25"/>
      <c r="H166" s="25"/>
      <c r="I166" s="2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53" s="10" customFormat="1" x14ac:dyDescent="0.3">
      <c r="A167" s="25"/>
      <c r="B167" s="25"/>
      <c r="C167" s="25"/>
      <c r="D167" s="25"/>
      <c r="E167" s="94"/>
      <c r="F167" s="25"/>
      <c r="G167" s="25"/>
      <c r="H167" s="25"/>
      <c r="I167" s="2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53" x14ac:dyDescent="0.3">
      <c r="A168" s="25"/>
      <c r="B168" s="25"/>
      <c r="C168" s="25"/>
      <c r="D168" s="25"/>
      <c r="E168" s="94"/>
      <c r="F168" s="25"/>
      <c r="G168" s="25"/>
      <c r="H168" s="25"/>
      <c r="I168" s="2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</row>
    <row r="169" spans="1:53" x14ac:dyDescent="0.3">
      <c r="A169" s="25"/>
      <c r="B169" s="25"/>
      <c r="C169" s="25"/>
      <c r="D169" s="25"/>
      <c r="E169" s="94"/>
      <c r="F169" s="25"/>
      <c r="G169" s="25"/>
      <c r="H169" s="25"/>
      <c r="I169" s="2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</row>
    <row r="170" spans="1:53" x14ac:dyDescent="0.3">
      <c r="A170" s="25"/>
      <c r="B170" s="25"/>
      <c r="C170" s="25"/>
      <c r="D170" s="25"/>
      <c r="E170" s="94"/>
      <c r="F170" s="25"/>
      <c r="G170" s="25"/>
      <c r="H170" s="25"/>
      <c r="I170" s="2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</row>
    <row r="171" spans="1:53" x14ac:dyDescent="0.3">
      <c r="A171" s="25"/>
      <c r="B171" s="25"/>
      <c r="C171" s="25"/>
      <c r="D171" s="25"/>
      <c r="E171" s="94"/>
      <c r="F171" s="25"/>
      <c r="G171" s="25"/>
      <c r="H171" s="25"/>
      <c r="I171" s="2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</row>
    <row r="172" spans="1:53" x14ac:dyDescent="0.3">
      <c r="A172" s="25"/>
      <c r="B172" s="25"/>
      <c r="C172" s="25"/>
      <c r="D172" s="25"/>
      <c r="E172" s="94"/>
      <c r="F172" s="25"/>
      <c r="G172" s="25"/>
      <c r="H172" s="25"/>
      <c r="I172" s="2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</row>
    <row r="173" spans="1:53" x14ac:dyDescent="0.3">
      <c r="A173" s="25"/>
      <c r="B173" s="25"/>
      <c r="C173" s="25"/>
      <c r="D173" s="25"/>
      <c r="E173" s="94"/>
      <c r="F173" s="25"/>
      <c r="G173" s="25"/>
      <c r="H173" s="25"/>
      <c r="I173" s="2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</row>
    <row r="174" spans="1:53" x14ac:dyDescent="0.3">
      <c r="A174" s="25"/>
      <c r="B174" s="25"/>
      <c r="C174" s="25"/>
      <c r="D174" s="25"/>
      <c r="E174" s="94"/>
      <c r="F174" s="25"/>
      <c r="G174" s="25"/>
      <c r="H174" s="25"/>
      <c r="I174" s="2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</row>
    <row r="175" spans="1:53" x14ac:dyDescent="0.3">
      <c r="A175" s="25"/>
      <c r="B175" s="25"/>
      <c r="C175" s="25"/>
      <c r="D175" s="25"/>
      <c r="E175" s="94"/>
      <c r="F175" s="25"/>
      <c r="G175" s="25"/>
      <c r="H175" s="25"/>
      <c r="I175" s="2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</row>
    <row r="176" spans="1:53" x14ac:dyDescent="0.3">
      <c r="A176" s="25"/>
      <c r="B176" s="25"/>
      <c r="C176" s="25"/>
      <c r="D176" s="25"/>
      <c r="E176" s="94"/>
      <c r="F176" s="25"/>
      <c r="G176" s="25"/>
      <c r="H176" s="25"/>
      <c r="I176" s="2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</row>
    <row r="177" spans="1:53" x14ac:dyDescent="0.3">
      <c r="A177" s="25"/>
      <c r="B177" s="25"/>
      <c r="C177" s="25"/>
      <c r="D177" s="25"/>
      <c r="E177" s="94"/>
      <c r="F177" s="25"/>
      <c r="G177" s="25"/>
      <c r="H177" s="25"/>
      <c r="I177" s="2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</row>
    <row r="178" spans="1:53" x14ac:dyDescent="0.3">
      <c r="A178" s="25"/>
      <c r="B178" s="25"/>
      <c r="C178" s="25"/>
      <c r="D178" s="25"/>
      <c r="E178" s="94"/>
      <c r="F178" s="25"/>
      <c r="G178" s="25"/>
      <c r="H178" s="25"/>
      <c r="I178" s="2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</row>
    <row r="179" spans="1:53" x14ac:dyDescent="0.3">
      <c r="A179" s="25"/>
      <c r="B179" s="25"/>
      <c r="C179" s="25"/>
      <c r="D179" s="25"/>
      <c r="E179" s="94"/>
      <c r="F179" s="25"/>
      <c r="G179" s="25"/>
      <c r="H179" s="25"/>
      <c r="I179" s="2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</row>
    <row r="180" spans="1:53" x14ac:dyDescent="0.3">
      <c r="A180" s="25"/>
      <c r="B180" s="25"/>
      <c r="C180" s="25"/>
      <c r="D180" s="25"/>
      <c r="E180" s="94"/>
      <c r="F180" s="25"/>
      <c r="G180" s="25"/>
      <c r="H180" s="25"/>
      <c r="I180" s="2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</row>
    <row r="181" spans="1:53" x14ac:dyDescent="0.3">
      <c r="A181" s="25"/>
      <c r="B181" s="25"/>
      <c r="C181" s="25"/>
      <c r="D181" s="25"/>
      <c r="E181" s="94"/>
      <c r="F181" s="25"/>
      <c r="G181" s="25"/>
      <c r="H181" s="25"/>
      <c r="I181" s="2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</row>
    <row r="182" spans="1:53" x14ac:dyDescent="0.3">
      <c r="A182" s="25"/>
      <c r="B182" s="25"/>
      <c r="C182" s="25"/>
      <c r="D182" s="25"/>
      <c r="E182" s="94"/>
      <c r="F182" s="25"/>
      <c r="G182" s="25"/>
      <c r="H182" s="25"/>
      <c r="I182" s="2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</row>
    <row r="183" spans="1:53" x14ac:dyDescent="0.3">
      <c r="A183" s="25"/>
      <c r="B183" s="25"/>
      <c r="C183" s="25"/>
      <c r="D183" s="25"/>
      <c r="E183" s="94"/>
      <c r="F183" s="25"/>
      <c r="G183" s="25"/>
      <c r="H183" s="25"/>
      <c r="I183" s="2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</row>
    <row r="184" spans="1:53" x14ac:dyDescent="0.3">
      <c r="A184" s="25"/>
      <c r="B184" s="25"/>
      <c r="C184" s="25"/>
      <c r="D184" s="25"/>
      <c r="E184" s="94"/>
      <c r="F184" s="25"/>
      <c r="G184" s="25"/>
      <c r="H184" s="25"/>
      <c r="I184" s="2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</row>
    <row r="185" spans="1:53" x14ac:dyDescent="0.3">
      <c r="A185" s="25"/>
      <c r="B185" s="25"/>
      <c r="C185" s="25"/>
      <c r="D185" s="25"/>
      <c r="E185" s="94"/>
      <c r="F185" s="25"/>
      <c r="G185" s="25"/>
      <c r="H185" s="25"/>
      <c r="I185" s="2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</row>
    <row r="186" spans="1:53" x14ac:dyDescent="0.3">
      <c r="A186" s="25"/>
      <c r="B186" s="25"/>
      <c r="C186" s="25"/>
      <c r="D186" s="25"/>
      <c r="E186" s="94"/>
      <c r="F186" s="25"/>
      <c r="G186" s="25"/>
      <c r="H186" s="25"/>
      <c r="I186" s="2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</row>
    <row r="187" spans="1:53" x14ac:dyDescent="0.3">
      <c r="A187" s="25"/>
      <c r="B187" s="25"/>
      <c r="C187" s="25"/>
      <c r="D187" s="25"/>
      <c r="E187" s="94"/>
      <c r="F187" s="25"/>
      <c r="G187" s="25"/>
      <c r="H187" s="25"/>
      <c r="I187" s="2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</row>
    <row r="188" spans="1:53" x14ac:dyDescent="0.3">
      <c r="A188" s="25"/>
      <c r="B188" s="25"/>
      <c r="C188" s="25"/>
      <c r="D188" s="25"/>
      <c r="E188" s="94"/>
      <c r="F188" s="25"/>
      <c r="G188" s="25"/>
      <c r="H188" s="25"/>
      <c r="I188" s="2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</row>
    <row r="189" spans="1:53" x14ac:dyDescent="0.3">
      <c r="A189" s="25"/>
      <c r="B189" s="25"/>
      <c r="C189" s="25"/>
      <c r="D189" s="25"/>
      <c r="E189" s="94"/>
      <c r="F189" s="25"/>
      <c r="G189" s="25"/>
      <c r="H189" s="25"/>
      <c r="I189" s="2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</row>
    <row r="190" spans="1:53" x14ac:dyDescent="0.3">
      <c r="A190" s="25"/>
      <c r="B190" s="25"/>
      <c r="C190" s="25"/>
      <c r="D190" s="25"/>
      <c r="E190" s="94"/>
      <c r="F190" s="25"/>
      <c r="G190" s="25"/>
      <c r="H190" s="25"/>
      <c r="I190" s="2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</row>
    <row r="191" spans="1:53" x14ac:dyDescent="0.3">
      <c r="A191" s="25"/>
      <c r="B191" s="25"/>
      <c r="C191" s="25"/>
      <c r="D191" s="25"/>
      <c r="E191" s="94"/>
      <c r="F191" s="25"/>
      <c r="G191" s="25"/>
      <c r="H191" s="25"/>
      <c r="I191" s="2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</row>
    <row r="192" spans="1:53" x14ac:dyDescent="0.3">
      <c r="A192" s="25"/>
      <c r="B192" s="25"/>
      <c r="C192" s="25"/>
      <c r="D192" s="25"/>
      <c r="E192" s="94"/>
      <c r="F192" s="25"/>
      <c r="G192" s="25"/>
      <c r="H192" s="25"/>
      <c r="I192" s="2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</row>
    <row r="193" spans="1:53" x14ac:dyDescent="0.3">
      <c r="A193" s="25"/>
      <c r="B193" s="25"/>
      <c r="C193" s="25"/>
      <c r="D193" s="25"/>
      <c r="E193" s="94"/>
      <c r="F193" s="25"/>
      <c r="G193" s="25"/>
      <c r="H193" s="25"/>
      <c r="I193" s="2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</row>
    <row r="194" spans="1:53" x14ac:dyDescent="0.3">
      <c r="A194" s="25"/>
      <c r="B194" s="25"/>
      <c r="C194" s="25"/>
      <c r="D194" s="25"/>
      <c r="E194" s="94"/>
      <c r="F194" s="25"/>
      <c r="G194" s="25"/>
      <c r="H194" s="25"/>
      <c r="I194" s="2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</row>
    <row r="195" spans="1:53" x14ac:dyDescent="0.3">
      <c r="A195" s="25"/>
      <c r="B195" s="25"/>
      <c r="C195" s="25"/>
      <c r="D195" s="25"/>
      <c r="E195" s="94"/>
      <c r="F195" s="25"/>
      <c r="G195" s="25"/>
      <c r="H195" s="25"/>
      <c r="I195" s="2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</row>
    <row r="196" spans="1:53" x14ac:dyDescent="0.3">
      <c r="A196" s="25"/>
      <c r="B196" s="25"/>
      <c r="C196" s="25"/>
      <c r="D196" s="25"/>
      <c r="E196" s="94"/>
      <c r="F196" s="25"/>
      <c r="G196" s="25"/>
      <c r="H196" s="25"/>
      <c r="I196" s="2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</row>
    <row r="197" spans="1:53" x14ac:dyDescent="0.3">
      <c r="A197" s="25"/>
      <c r="B197" s="25"/>
      <c r="C197" s="25"/>
      <c r="D197" s="25"/>
      <c r="E197" s="94"/>
      <c r="F197" s="25"/>
      <c r="G197" s="25"/>
      <c r="H197" s="25"/>
      <c r="I197" s="2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</row>
    <row r="198" spans="1:53" x14ac:dyDescent="0.3">
      <c r="A198" s="25"/>
      <c r="B198" s="25"/>
      <c r="C198" s="25"/>
      <c r="D198" s="25"/>
      <c r="E198" s="94"/>
      <c r="F198" s="25"/>
      <c r="G198" s="25"/>
      <c r="H198" s="25"/>
      <c r="I198" s="2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</row>
    <row r="199" spans="1:53" x14ac:dyDescent="0.3">
      <c r="A199" s="25"/>
      <c r="B199" s="25"/>
      <c r="C199" s="25"/>
      <c r="D199" s="25"/>
      <c r="E199" s="94"/>
      <c r="F199" s="25"/>
      <c r="G199" s="25"/>
      <c r="H199" s="25"/>
      <c r="I199" s="2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</row>
    <row r="200" spans="1:53" x14ac:dyDescent="0.3">
      <c r="A200" s="25"/>
      <c r="B200" s="25"/>
      <c r="C200" s="25"/>
      <c r="D200" s="25"/>
      <c r="E200" s="94"/>
      <c r="F200" s="25"/>
      <c r="G200" s="25"/>
      <c r="H200" s="25"/>
      <c r="I200" s="2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</row>
    <row r="201" spans="1:53" x14ac:dyDescent="0.3">
      <c r="A201" s="25"/>
      <c r="B201" s="25"/>
      <c r="C201" s="25"/>
      <c r="D201" s="25"/>
      <c r="E201" s="94"/>
      <c r="F201" s="25"/>
      <c r="G201" s="25"/>
      <c r="H201" s="25"/>
      <c r="I201" s="2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</row>
    <row r="202" spans="1:53" x14ac:dyDescent="0.3">
      <c r="A202" s="25"/>
      <c r="B202" s="25"/>
      <c r="C202" s="25"/>
      <c r="D202" s="25"/>
      <c r="E202" s="94"/>
      <c r="F202" s="25"/>
      <c r="G202" s="25"/>
      <c r="H202" s="25"/>
      <c r="I202" s="2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</row>
    <row r="203" spans="1:53" x14ac:dyDescent="0.3">
      <c r="A203" s="25"/>
      <c r="B203" s="25"/>
      <c r="C203" s="25"/>
      <c r="D203" s="25"/>
      <c r="E203" s="94"/>
      <c r="F203" s="25"/>
      <c r="G203" s="25"/>
      <c r="H203" s="25"/>
      <c r="I203" s="2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</row>
    <row r="204" spans="1:53" x14ac:dyDescent="0.3">
      <c r="A204" s="25"/>
      <c r="B204" s="25"/>
      <c r="C204" s="25"/>
      <c r="D204" s="25"/>
      <c r="E204" s="94"/>
      <c r="F204" s="25"/>
      <c r="G204" s="25"/>
      <c r="H204" s="25"/>
      <c r="I204" s="2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</row>
    <row r="205" spans="1:53" x14ac:dyDescent="0.3">
      <c r="A205" s="25"/>
      <c r="B205" s="25"/>
      <c r="C205" s="25"/>
      <c r="D205" s="25"/>
      <c r="E205" s="94"/>
      <c r="F205" s="25"/>
      <c r="G205" s="25"/>
      <c r="H205" s="25"/>
      <c r="I205" s="2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</row>
    <row r="206" spans="1:53" x14ac:dyDescent="0.3">
      <c r="A206" s="25"/>
      <c r="B206" s="25"/>
      <c r="C206" s="25"/>
      <c r="D206" s="25"/>
      <c r="E206" s="94"/>
      <c r="F206" s="25"/>
      <c r="G206" s="25"/>
      <c r="H206" s="25"/>
      <c r="I206" s="2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</row>
    <row r="207" spans="1:53" x14ac:dyDescent="0.3">
      <c r="A207" s="25"/>
      <c r="B207" s="25"/>
      <c r="C207" s="25"/>
      <c r="D207" s="25"/>
      <c r="E207" s="94"/>
      <c r="F207" s="25"/>
      <c r="G207" s="25"/>
      <c r="H207" s="25"/>
      <c r="I207" s="2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</row>
    <row r="208" spans="1:53" x14ac:dyDescent="0.3">
      <c r="A208" s="25"/>
      <c r="B208" s="25"/>
      <c r="C208" s="25"/>
      <c r="D208" s="25"/>
      <c r="E208" s="94"/>
      <c r="F208" s="25"/>
      <c r="G208" s="25"/>
      <c r="H208" s="25"/>
      <c r="I208" s="2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</row>
    <row r="209" spans="1:53" x14ac:dyDescent="0.3">
      <c r="A209" s="25"/>
      <c r="B209" s="25"/>
      <c r="C209" s="25"/>
      <c r="D209" s="25"/>
      <c r="E209" s="94"/>
      <c r="F209" s="25"/>
      <c r="G209" s="25"/>
      <c r="H209" s="25"/>
      <c r="I209" s="2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</row>
    <row r="210" spans="1:53" x14ac:dyDescent="0.3">
      <c r="A210" s="25"/>
      <c r="B210" s="25"/>
      <c r="C210" s="25"/>
      <c r="D210" s="25"/>
      <c r="E210" s="94"/>
      <c r="F210" s="25"/>
      <c r="G210" s="25"/>
      <c r="H210" s="25"/>
      <c r="I210" s="2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</row>
    <row r="211" spans="1:53" x14ac:dyDescent="0.3">
      <c r="A211" s="25"/>
      <c r="B211" s="25"/>
      <c r="C211" s="25"/>
      <c r="D211" s="25"/>
      <c r="E211" s="94"/>
      <c r="F211" s="25"/>
      <c r="G211" s="25"/>
      <c r="H211" s="25"/>
      <c r="I211" s="2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</row>
    <row r="212" spans="1:53" x14ac:dyDescent="0.3">
      <c r="A212" s="25"/>
      <c r="B212" s="25"/>
      <c r="C212" s="25"/>
      <c r="D212" s="25"/>
      <c r="E212" s="94"/>
      <c r="F212" s="25"/>
      <c r="G212" s="25"/>
      <c r="H212" s="25"/>
      <c r="I212" s="2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</row>
    <row r="213" spans="1:53" x14ac:dyDescent="0.3">
      <c r="A213" s="25"/>
      <c r="B213" s="25"/>
      <c r="C213" s="25"/>
      <c r="D213" s="25"/>
      <c r="E213" s="94"/>
      <c r="F213" s="25"/>
      <c r="G213" s="25"/>
      <c r="H213" s="25"/>
      <c r="I213" s="2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</row>
    <row r="214" spans="1:53" x14ac:dyDescent="0.3">
      <c r="A214" s="25"/>
      <c r="B214" s="25"/>
      <c r="C214" s="25"/>
      <c r="D214" s="25"/>
      <c r="E214" s="94"/>
      <c r="F214" s="25"/>
      <c r="G214" s="25"/>
      <c r="H214" s="25"/>
      <c r="I214" s="2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</row>
    <row r="215" spans="1:53" x14ac:dyDescent="0.3">
      <c r="A215" s="25"/>
      <c r="B215" s="25"/>
      <c r="C215" s="25"/>
      <c r="D215" s="25"/>
      <c r="E215" s="94"/>
      <c r="F215" s="25"/>
      <c r="G215" s="25"/>
      <c r="H215" s="25"/>
      <c r="I215" s="2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</row>
    <row r="216" spans="1:53" x14ac:dyDescent="0.3">
      <c r="A216" s="25"/>
      <c r="B216" s="25"/>
      <c r="C216" s="25"/>
      <c r="D216" s="25"/>
      <c r="E216" s="94"/>
      <c r="F216" s="25"/>
      <c r="G216" s="25"/>
      <c r="H216" s="25"/>
      <c r="I216" s="2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</row>
    <row r="217" spans="1:53" x14ac:dyDescent="0.3">
      <c r="A217" s="25"/>
      <c r="B217" s="25"/>
      <c r="C217" s="25"/>
      <c r="D217" s="25"/>
      <c r="E217" s="94"/>
      <c r="F217" s="25"/>
      <c r="G217" s="25"/>
      <c r="H217" s="25"/>
      <c r="I217" s="2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</row>
    <row r="218" spans="1:53" x14ac:dyDescent="0.3">
      <c r="A218" s="25"/>
      <c r="B218" s="25"/>
      <c r="C218" s="25"/>
      <c r="D218" s="25"/>
      <c r="E218" s="94"/>
      <c r="F218" s="25"/>
      <c r="G218" s="25"/>
      <c r="H218" s="25"/>
      <c r="I218" s="2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</row>
    <row r="219" spans="1:53" x14ac:dyDescent="0.3">
      <c r="A219" s="25"/>
      <c r="B219" s="25"/>
      <c r="C219" s="25"/>
      <c r="D219" s="25"/>
      <c r="E219" s="94"/>
      <c r="F219" s="25"/>
      <c r="G219" s="25"/>
      <c r="H219" s="25"/>
      <c r="I219" s="2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</row>
    <row r="220" spans="1:53" x14ac:dyDescent="0.3">
      <c r="A220" s="25"/>
      <c r="B220" s="25"/>
      <c r="C220" s="25"/>
      <c r="D220" s="25"/>
      <c r="E220" s="94"/>
      <c r="F220" s="25"/>
      <c r="G220" s="25"/>
      <c r="H220" s="25"/>
      <c r="I220" s="2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</row>
    <row r="221" spans="1:53" x14ac:dyDescent="0.3">
      <c r="A221" s="25"/>
      <c r="B221" s="25"/>
      <c r="C221" s="25"/>
      <c r="D221" s="25"/>
      <c r="E221" s="94"/>
      <c r="F221" s="25"/>
      <c r="G221" s="25"/>
      <c r="H221" s="25"/>
      <c r="I221" s="2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</row>
    <row r="222" spans="1:53" x14ac:dyDescent="0.3">
      <c r="A222" s="25"/>
      <c r="B222" s="25"/>
      <c r="C222" s="25"/>
      <c r="D222" s="25"/>
      <c r="E222" s="94"/>
      <c r="F222" s="25"/>
      <c r="G222" s="25"/>
      <c r="H222" s="25"/>
      <c r="I222" s="2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</row>
    <row r="223" spans="1:53" x14ac:dyDescent="0.3">
      <c r="A223" s="25"/>
      <c r="B223" s="25"/>
      <c r="C223" s="25"/>
      <c r="D223" s="25"/>
      <c r="E223" s="94"/>
      <c r="F223" s="25"/>
      <c r="G223" s="25"/>
      <c r="H223" s="25"/>
      <c r="I223" s="2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</row>
    <row r="224" spans="1:53" x14ac:dyDescent="0.3">
      <c r="A224" s="25"/>
      <c r="B224" s="25"/>
      <c r="C224" s="25"/>
      <c r="D224" s="25"/>
      <c r="E224" s="94"/>
      <c r="F224" s="25"/>
      <c r="G224" s="25"/>
      <c r="H224" s="25"/>
      <c r="I224" s="2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</row>
    <row r="225" spans="1:53" x14ac:dyDescent="0.3">
      <c r="A225" s="25"/>
      <c r="B225" s="25"/>
      <c r="C225" s="25"/>
      <c r="D225" s="25"/>
      <c r="E225" s="94"/>
      <c r="F225" s="25"/>
      <c r="G225" s="25"/>
      <c r="H225" s="25"/>
      <c r="I225" s="2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</row>
    <row r="226" spans="1:53" x14ac:dyDescent="0.3">
      <c r="A226" s="25"/>
      <c r="B226" s="25"/>
      <c r="C226" s="25"/>
      <c r="D226" s="25"/>
      <c r="E226" s="94"/>
      <c r="F226" s="25"/>
      <c r="G226" s="25"/>
      <c r="H226" s="25"/>
      <c r="I226" s="2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</row>
    <row r="227" spans="1:53" x14ac:dyDescent="0.3">
      <c r="A227" s="25"/>
      <c r="B227" s="25"/>
      <c r="C227" s="25"/>
      <c r="D227" s="25"/>
      <c r="E227" s="94"/>
      <c r="F227" s="25"/>
      <c r="G227" s="25"/>
      <c r="H227" s="25"/>
      <c r="I227" s="2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</row>
    <row r="228" spans="1:53" x14ac:dyDescent="0.3">
      <c r="A228" s="25"/>
      <c r="B228" s="25"/>
      <c r="C228" s="25"/>
      <c r="D228" s="25"/>
      <c r="E228" s="94"/>
      <c r="F228" s="25"/>
      <c r="G228" s="25"/>
      <c r="H228" s="25"/>
      <c r="I228" s="2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</row>
    <row r="229" spans="1:53" x14ac:dyDescent="0.3">
      <c r="A229" s="25"/>
      <c r="B229" s="25"/>
      <c r="C229" s="25"/>
      <c r="D229" s="25"/>
      <c r="E229" s="94"/>
      <c r="F229" s="25"/>
      <c r="G229" s="25"/>
      <c r="H229" s="25"/>
      <c r="I229" s="2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</row>
    <row r="230" spans="1:53" x14ac:dyDescent="0.3">
      <c r="A230" s="25"/>
      <c r="B230" s="25"/>
      <c r="C230" s="25"/>
      <c r="D230" s="25"/>
      <c r="E230" s="94"/>
      <c r="F230" s="25"/>
      <c r="G230" s="25"/>
      <c r="H230" s="25"/>
      <c r="I230" s="2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</row>
    <row r="231" spans="1:53" x14ac:dyDescent="0.3">
      <c r="A231" s="25"/>
      <c r="B231" s="25"/>
      <c r="C231" s="25"/>
      <c r="D231" s="25"/>
      <c r="E231" s="94"/>
      <c r="F231" s="25"/>
      <c r="G231" s="25"/>
      <c r="H231" s="25"/>
      <c r="I231" s="2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</row>
    <row r="232" spans="1:53" x14ac:dyDescent="0.3">
      <c r="A232" s="25"/>
      <c r="B232" s="25"/>
      <c r="C232" s="25"/>
      <c r="D232" s="25"/>
      <c r="E232" s="94"/>
      <c r="F232" s="25"/>
      <c r="G232" s="25"/>
      <c r="H232" s="25"/>
      <c r="I232" s="2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</row>
    <row r="233" spans="1:53" x14ac:dyDescent="0.3">
      <c r="A233" s="25"/>
      <c r="B233" s="25"/>
      <c r="C233" s="25"/>
      <c r="D233" s="25"/>
      <c r="E233" s="94"/>
      <c r="F233" s="25"/>
      <c r="G233" s="25"/>
      <c r="H233" s="25"/>
      <c r="I233" s="2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</row>
    <row r="234" spans="1:53" x14ac:dyDescent="0.3">
      <c r="A234" s="25"/>
      <c r="B234" s="25"/>
      <c r="C234" s="25"/>
      <c r="D234" s="25"/>
      <c r="E234" s="94"/>
      <c r="F234" s="25"/>
      <c r="G234" s="25"/>
      <c r="H234" s="25"/>
      <c r="I234" s="2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</row>
    <row r="235" spans="1:53" x14ac:dyDescent="0.3">
      <c r="A235" s="25"/>
      <c r="B235" s="25"/>
      <c r="C235" s="25"/>
      <c r="D235" s="25"/>
      <c r="E235" s="94"/>
      <c r="F235" s="25"/>
      <c r="G235" s="25"/>
      <c r="H235" s="25"/>
      <c r="I235" s="2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</row>
    <row r="236" spans="1:53" x14ac:dyDescent="0.3">
      <c r="A236" s="25"/>
      <c r="B236" s="25"/>
      <c r="C236" s="25"/>
      <c r="D236" s="25"/>
      <c r="E236" s="94"/>
      <c r="F236" s="25"/>
      <c r="G236" s="25"/>
      <c r="H236" s="25"/>
      <c r="I236" s="2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</row>
    <row r="237" spans="1:53" x14ac:dyDescent="0.3">
      <c r="A237" s="25"/>
      <c r="B237" s="25"/>
      <c r="C237" s="25"/>
      <c r="D237" s="25"/>
      <c r="E237" s="94"/>
      <c r="F237" s="25"/>
      <c r="G237" s="25"/>
      <c r="H237" s="25"/>
      <c r="I237" s="2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</row>
    <row r="238" spans="1:53" x14ac:dyDescent="0.3">
      <c r="A238" s="25"/>
      <c r="B238" s="25"/>
      <c r="C238" s="25"/>
      <c r="D238" s="25"/>
      <c r="E238" s="94"/>
      <c r="F238" s="25"/>
      <c r="G238" s="25"/>
      <c r="H238" s="25"/>
      <c r="I238" s="2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</row>
    <row r="239" spans="1:53" x14ac:dyDescent="0.3">
      <c r="A239" s="25"/>
      <c r="B239" s="25"/>
      <c r="C239" s="25"/>
      <c r="D239" s="25"/>
      <c r="E239" s="94"/>
      <c r="F239" s="25"/>
      <c r="G239" s="25"/>
      <c r="H239" s="25"/>
      <c r="I239" s="2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</row>
    <row r="240" spans="1:53" x14ac:dyDescent="0.3">
      <c r="A240" s="25"/>
      <c r="B240" s="25"/>
      <c r="C240" s="25"/>
      <c r="D240" s="25"/>
      <c r="E240" s="94"/>
      <c r="F240" s="25"/>
      <c r="G240" s="25"/>
      <c r="H240" s="25"/>
      <c r="I240" s="2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</row>
    <row r="241" spans="1:53" x14ac:dyDescent="0.3">
      <c r="A241" s="25"/>
      <c r="B241" s="25"/>
      <c r="C241" s="25"/>
      <c r="D241" s="25"/>
      <c r="E241" s="94"/>
      <c r="F241" s="25"/>
      <c r="G241" s="25"/>
      <c r="H241" s="25"/>
      <c r="I241" s="2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</row>
    <row r="242" spans="1:53" x14ac:dyDescent="0.3">
      <c r="A242" s="25"/>
      <c r="B242" s="25"/>
      <c r="C242" s="25"/>
      <c r="D242" s="25"/>
      <c r="E242" s="94"/>
      <c r="F242" s="25"/>
      <c r="G242" s="25"/>
      <c r="H242" s="25"/>
      <c r="I242" s="2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</row>
    <row r="243" spans="1:53" x14ac:dyDescent="0.3">
      <c r="A243" s="25"/>
      <c r="B243" s="25"/>
      <c r="C243" s="25"/>
      <c r="D243" s="25"/>
      <c r="E243" s="94"/>
      <c r="F243" s="25"/>
      <c r="G243" s="25"/>
      <c r="H243" s="25"/>
      <c r="I243" s="2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</row>
    <row r="244" spans="1:53" x14ac:dyDescent="0.3">
      <c r="A244" s="25"/>
      <c r="B244" s="25"/>
      <c r="C244" s="25"/>
      <c r="D244" s="25"/>
      <c r="E244" s="94"/>
      <c r="F244" s="25"/>
      <c r="G244" s="25"/>
      <c r="H244" s="25"/>
      <c r="I244" s="2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</row>
    <row r="245" spans="1:53" x14ac:dyDescent="0.3">
      <c r="A245" s="25"/>
      <c r="B245" s="25"/>
      <c r="C245" s="25"/>
      <c r="D245" s="25"/>
      <c r="E245" s="94"/>
      <c r="F245" s="25"/>
      <c r="G245" s="25"/>
      <c r="H245" s="25"/>
      <c r="I245" s="2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</row>
    <row r="246" spans="1:53" x14ac:dyDescent="0.3">
      <c r="A246" s="25"/>
      <c r="B246" s="25"/>
      <c r="C246" s="25"/>
      <c r="D246" s="25"/>
      <c r="E246" s="94"/>
      <c r="F246" s="25"/>
      <c r="G246" s="25"/>
      <c r="H246" s="25"/>
      <c r="I246" s="2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</row>
    <row r="247" spans="1:53" x14ac:dyDescent="0.3">
      <c r="A247" s="25"/>
      <c r="B247" s="25"/>
      <c r="C247" s="25"/>
      <c r="D247" s="25"/>
      <c r="E247" s="94"/>
      <c r="F247" s="25"/>
      <c r="G247" s="25"/>
      <c r="H247" s="25"/>
      <c r="I247" s="2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</row>
    <row r="248" spans="1:53" x14ac:dyDescent="0.3">
      <c r="A248" s="25"/>
      <c r="B248" s="25"/>
      <c r="C248" s="25"/>
      <c r="D248" s="25"/>
      <c r="E248" s="94"/>
      <c r="F248" s="25"/>
      <c r="G248" s="25"/>
      <c r="H248" s="25"/>
      <c r="I248" s="2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</row>
    <row r="249" spans="1:53" x14ac:dyDescent="0.3">
      <c r="A249" s="25"/>
      <c r="B249" s="25"/>
      <c r="C249" s="25"/>
      <c r="D249" s="25"/>
      <c r="E249" s="94"/>
      <c r="F249" s="25"/>
      <c r="G249" s="25"/>
      <c r="H249" s="25"/>
      <c r="I249" s="2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</row>
    <row r="250" spans="1:53" x14ac:dyDescent="0.3">
      <c r="A250" s="25"/>
      <c r="B250" s="25"/>
      <c r="C250" s="25"/>
      <c r="D250" s="25"/>
      <c r="E250" s="94"/>
      <c r="F250" s="25"/>
      <c r="G250" s="25"/>
      <c r="H250" s="25"/>
      <c r="I250" s="2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</row>
    <row r="251" spans="1:53" x14ac:dyDescent="0.3">
      <c r="A251" s="25"/>
      <c r="B251" s="25"/>
      <c r="C251" s="25"/>
      <c r="D251" s="25"/>
      <c r="E251" s="94"/>
      <c r="F251" s="25"/>
      <c r="G251" s="25"/>
      <c r="H251" s="25"/>
      <c r="I251" s="2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</row>
    <row r="252" spans="1:53" x14ac:dyDescent="0.3">
      <c r="A252" s="25"/>
      <c r="B252" s="25"/>
      <c r="C252" s="25"/>
      <c r="D252" s="25"/>
      <c r="E252" s="94"/>
      <c r="F252" s="25"/>
      <c r="G252" s="25"/>
      <c r="H252" s="25"/>
      <c r="I252" s="2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</row>
    <row r="253" spans="1:53" x14ac:dyDescent="0.3">
      <c r="A253" s="25"/>
      <c r="B253" s="25"/>
      <c r="C253" s="25"/>
      <c r="D253" s="25"/>
      <c r="E253" s="94"/>
      <c r="F253" s="25"/>
      <c r="G253" s="25"/>
      <c r="H253" s="25"/>
      <c r="I253" s="2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</row>
    <row r="254" spans="1:53" x14ac:dyDescent="0.3">
      <c r="A254" s="25"/>
      <c r="B254" s="25"/>
      <c r="C254" s="25"/>
      <c r="D254" s="25"/>
      <c r="E254" s="94"/>
      <c r="F254" s="25"/>
      <c r="G254" s="25"/>
      <c r="H254" s="25"/>
      <c r="I254" s="2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</row>
    <row r="255" spans="1:53" x14ac:dyDescent="0.3">
      <c r="A255" s="25"/>
      <c r="B255" s="25"/>
      <c r="C255" s="25"/>
      <c r="D255" s="25"/>
      <c r="E255" s="94"/>
      <c r="F255" s="25"/>
      <c r="G255" s="25"/>
      <c r="H255" s="25"/>
      <c r="I255" s="2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</row>
    <row r="256" spans="1:53" x14ac:dyDescent="0.3">
      <c r="A256" s="25"/>
      <c r="B256" s="25"/>
      <c r="C256" s="25"/>
      <c r="D256" s="25"/>
      <c r="E256" s="94"/>
      <c r="F256" s="25"/>
      <c r="G256" s="25"/>
      <c r="H256" s="25"/>
      <c r="I256" s="2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</row>
    <row r="257" spans="1:53" x14ac:dyDescent="0.3">
      <c r="A257" s="25"/>
      <c r="B257" s="25"/>
      <c r="C257" s="25"/>
      <c r="D257" s="25"/>
      <c r="E257" s="94"/>
      <c r="F257" s="25"/>
      <c r="G257" s="25"/>
      <c r="H257" s="25"/>
      <c r="I257" s="2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</row>
    <row r="258" spans="1:53" x14ac:dyDescent="0.3">
      <c r="A258" s="25"/>
      <c r="B258" s="25"/>
      <c r="C258" s="25"/>
      <c r="D258" s="25"/>
      <c r="E258" s="94"/>
      <c r="F258" s="25"/>
      <c r="G258" s="25"/>
      <c r="H258" s="25"/>
      <c r="I258" s="2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</row>
  </sheetData>
  <protectedRanges>
    <protectedRange algorithmName="SHA-512" hashValue="Wu67NOxuS9B1Qg6zkhN2gHjB2pYPiw05JotlL/Yx6aMXcrp5aEh2CHgx0SiK9JbbaQiZmbw2FprezZrCQwHwEg==" saltValue="qYjbclHz7zrpEE71FJ1Yuw==" spinCount="100000" sqref="J6:Y21 J23:Y39" name="Bereich1_2"/>
  </protectedRanges>
  <mergeCells count="11">
    <mergeCell ref="A31:A38"/>
    <mergeCell ref="Y43:AE43"/>
    <mergeCell ref="J2:X2"/>
    <mergeCell ref="Z5:AE5"/>
    <mergeCell ref="Z40:AE40"/>
    <mergeCell ref="Z41:AE41"/>
    <mergeCell ref="Y42:AE42"/>
    <mergeCell ref="Z22:AE22"/>
    <mergeCell ref="A24:A30"/>
    <mergeCell ref="B23:H23"/>
    <mergeCell ref="A6:A21"/>
  </mergeCells>
  <hyperlinks>
    <hyperlink ref="D4" location="Conclusion!A1" display="Click" xr:uid="{00000000-0004-0000-0100-000000000000}"/>
  </hyperlinks>
  <pageMargins left="0.7" right="0.7" top="0.78740157499999996" bottom="0.78740157499999996" header="0.3" footer="0.3"/>
  <pageSetup paperSize="9" scale="15" fitToHeight="0" orientation="portrait" horizontalDpi="1200" verticalDpi="1200" r:id="rId1"/>
  <ignoredErrors>
    <ignoredError sqref="AI13:AI20 AI31:AI38 J40:N40 O40:X40 J41:X41 AI6:AI10 AI24:AI28 AI39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BE234"/>
  <sheetViews>
    <sheetView zoomScale="56" zoomScaleNormal="56" workbookViewId="0">
      <pane ySplit="5" topLeftCell="A6" activePane="bottomLeft" state="frozen"/>
      <selection pane="bottomLeft" activeCell="S6" sqref="S6"/>
    </sheetView>
  </sheetViews>
  <sheetFormatPr baseColWidth="10" defaultColWidth="11.44140625" defaultRowHeight="14.4" outlineLevelRow="1" outlineLevelCol="1" x14ac:dyDescent="0.3"/>
  <cols>
    <col min="1" max="1" width="7.5546875" style="27" customWidth="1"/>
    <col min="2" max="2" width="29.77734375" style="27" customWidth="1"/>
    <col min="3" max="3" width="19" style="27" customWidth="1"/>
    <col min="4" max="4" width="27.21875" style="96" bestFit="1" customWidth="1"/>
    <col min="5" max="5" width="24" style="96" customWidth="1"/>
    <col min="6" max="7" width="11.21875" style="27" customWidth="1"/>
    <col min="8" max="8" width="8.44140625" style="27" customWidth="1"/>
    <col min="9" max="9" width="16.21875" style="27" customWidth="1"/>
    <col min="10" max="18" width="9" style="1" hidden="1" customWidth="1" outlineLevel="1"/>
    <col min="19" max="19" width="9" style="1" customWidth="1" collapsed="1"/>
    <col min="20" max="20" width="9" style="1" customWidth="1"/>
    <col min="21" max="21" width="11" style="1" customWidth="1"/>
    <col min="22" max="22" width="9" style="1" customWidth="1"/>
    <col min="23" max="27" width="9" style="1" hidden="1" customWidth="1" outlineLevel="1"/>
    <col min="28" max="28" width="1.77734375" style="1" customWidth="1" collapsed="1"/>
    <col min="29" max="31" width="1.77734375" style="1" customWidth="1"/>
    <col min="32" max="32" width="2" style="1" customWidth="1"/>
    <col min="33" max="33" width="1.77734375" style="1" customWidth="1"/>
    <col min="34" max="34" width="22.44140625" style="1" customWidth="1"/>
    <col min="35" max="35" width="10.77734375" style="1" customWidth="1"/>
    <col min="36" max="36" width="12.5546875" style="115" customWidth="1"/>
    <col min="37" max="37" width="10.77734375" style="115" customWidth="1"/>
    <col min="38" max="38" width="9.77734375" customWidth="1"/>
  </cols>
  <sheetData>
    <row r="1" spans="1:57" x14ac:dyDescent="0.3">
      <c r="A1" s="25"/>
      <c r="B1" s="25"/>
      <c r="C1" s="25"/>
      <c r="D1" s="94"/>
      <c r="E1" s="94"/>
      <c r="F1" s="25"/>
      <c r="G1" s="25"/>
      <c r="H1" s="25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57"/>
      <c r="AK1" s="57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</row>
    <row r="2" spans="1:57" ht="61.2" customHeight="1" thickBot="1" x14ac:dyDescent="0.65">
      <c r="A2" s="25"/>
      <c r="B2" s="25"/>
      <c r="C2" s="25"/>
      <c r="D2" s="94"/>
      <c r="E2" s="94"/>
      <c r="F2" s="25"/>
      <c r="G2" s="25"/>
      <c r="H2" s="25"/>
      <c r="I2" s="25"/>
      <c r="J2" s="651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  <c r="Z2" s="652"/>
      <c r="AA2" s="652"/>
      <c r="AB2" s="222"/>
      <c r="AC2" s="223"/>
      <c r="AD2" s="222"/>
      <c r="AE2" s="224"/>
      <c r="AF2" s="225"/>
      <c r="AG2" s="224"/>
      <c r="AH2" s="224"/>
      <c r="AI2" s="224"/>
      <c r="AJ2" s="222"/>
      <c r="AK2" s="53"/>
      <c r="AL2" s="2"/>
      <c r="AM2" s="2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1:57" ht="15" customHeight="1" thickBot="1" x14ac:dyDescent="0.35">
      <c r="A3" s="25"/>
      <c r="B3" s="25"/>
      <c r="C3" s="25"/>
      <c r="D3" s="159" t="s">
        <v>184</v>
      </c>
      <c r="E3" s="159"/>
      <c r="F3" s="25"/>
      <c r="G3" s="25"/>
      <c r="H3" s="25"/>
      <c r="I3" s="93"/>
      <c r="J3" s="5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10"/>
      <c r="AC3" s="10"/>
      <c r="AD3" s="10"/>
      <c r="AE3" s="10"/>
      <c r="AF3" s="10"/>
      <c r="AG3" s="10"/>
      <c r="AH3" s="10"/>
      <c r="AI3" s="10"/>
      <c r="AJ3" s="57"/>
      <c r="AK3" s="53"/>
      <c r="AL3" s="2"/>
      <c r="AM3" s="2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</row>
    <row r="4" spans="1:57" ht="46.5" customHeight="1" thickBot="1" x14ac:dyDescent="0.35">
      <c r="A4" s="25"/>
      <c r="B4" s="25"/>
      <c r="C4" s="25"/>
      <c r="D4" s="161" t="s">
        <v>185</v>
      </c>
      <c r="E4" s="161"/>
      <c r="F4" s="25"/>
      <c r="G4" s="25"/>
      <c r="H4" s="25"/>
      <c r="I4" s="220" t="s">
        <v>218</v>
      </c>
      <c r="J4" s="393" t="s">
        <v>139</v>
      </c>
      <c r="K4" s="394" t="s">
        <v>140</v>
      </c>
      <c r="L4" s="395" t="s">
        <v>141</v>
      </c>
      <c r="M4" s="396" t="s">
        <v>142</v>
      </c>
      <c r="N4" s="397" t="s">
        <v>143</v>
      </c>
      <c r="O4" s="398" t="s">
        <v>144</v>
      </c>
      <c r="P4" s="399" t="s">
        <v>145</v>
      </c>
      <c r="Q4" s="400" t="s">
        <v>146</v>
      </c>
      <c r="R4" s="401" t="s">
        <v>147</v>
      </c>
      <c r="S4" s="402" t="s">
        <v>295</v>
      </c>
      <c r="T4" s="402" t="s">
        <v>297</v>
      </c>
      <c r="U4" s="402" t="s">
        <v>298</v>
      </c>
      <c r="V4" s="420" t="s">
        <v>299</v>
      </c>
      <c r="W4" s="403" t="s">
        <v>149</v>
      </c>
      <c r="X4" s="404" t="s">
        <v>150</v>
      </c>
      <c r="Y4" s="405" t="s">
        <v>151</v>
      </c>
      <c r="Z4" s="406" t="s">
        <v>152</v>
      </c>
      <c r="AA4" s="407" t="s">
        <v>153</v>
      </c>
      <c r="AB4" s="423"/>
      <c r="AC4" s="2"/>
      <c r="AD4" s="2"/>
      <c r="AE4" s="2"/>
      <c r="AF4" s="2"/>
      <c r="AG4" s="2"/>
      <c r="AH4" s="2"/>
      <c r="AI4" s="2"/>
      <c r="AJ4" s="53"/>
      <c r="AK4" s="53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</row>
    <row r="5" spans="1:57" ht="37.5" customHeight="1" thickBot="1" x14ac:dyDescent="0.35">
      <c r="A5" s="25"/>
      <c r="B5" s="163" t="s">
        <v>1</v>
      </c>
      <c r="C5" s="164" t="s">
        <v>0</v>
      </c>
      <c r="D5" s="164" t="s">
        <v>3</v>
      </c>
      <c r="E5" s="164" t="s">
        <v>279</v>
      </c>
      <c r="F5" s="164" t="s">
        <v>312</v>
      </c>
      <c r="G5" s="164" t="s">
        <v>313</v>
      </c>
      <c r="H5" s="164" t="s">
        <v>8</v>
      </c>
      <c r="I5" s="165" t="s">
        <v>7</v>
      </c>
      <c r="J5" s="408">
        <v>10084</v>
      </c>
      <c r="K5" s="409">
        <v>10085</v>
      </c>
      <c r="L5" s="409">
        <v>10086</v>
      </c>
      <c r="M5" s="409">
        <v>10088</v>
      </c>
      <c r="N5" s="409">
        <v>10089</v>
      </c>
      <c r="O5" s="409">
        <v>10090</v>
      </c>
      <c r="P5" s="409">
        <v>10091</v>
      </c>
      <c r="Q5" s="409">
        <v>10093</v>
      </c>
      <c r="R5" s="409">
        <v>10092</v>
      </c>
      <c r="S5" s="615">
        <v>10094</v>
      </c>
      <c r="T5" s="615"/>
      <c r="U5" s="615"/>
      <c r="V5" s="615"/>
      <c r="W5" s="421">
        <v>10095</v>
      </c>
      <c r="X5" s="421">
        <v>10081</v>
      </c>
      <c r="Y5" s="421">
        <v>10097</v>
      </c>
      <c r="Z5" s="421">
        <v>10083</v>
      </c>
      <c r="AA5" s="422">
        <v>10082</v>
      </c>
      <c r="AB5" s="640"/>
      <c r="AC5" s="640"/>
      <c r="AD5" s="640"/>
      <c r="AE5" s="640"/>
      <c r="AF5" s="640"/>
      <c r="AG5" s="653"/>
      <c r="AH5" s="166" t="s">
        <v>9</v>
      </c>
      <c r="AI5" s="2"/>
      <c r="AJ5" s="57" t="s">
        <v>32</v>
      </c>
      <c r="AK5" s="57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</row>
    <row r="6" spans="1:57" ht="70.2" customHeight="1" outlineLevel="1" thickBot="1" x14ac:dyDescent="0.35">
      <c r="A6" s="658"/>
      <c r="B6" s="120"/>
      <c r="C6" s="443" t="s">
        <v>300</v>
      </c>
      <c r="D6" s="443" t="s">
        <v>278</v>
      </c>
      <c r="E6" s="443">
        <v>40</v>
      </c>
      <c r="F6" s="590">
        <v>30</v>
      </c>
      <c r="G6" s="590">
        <v>10</v>
      </c>
      <c r="H6" s="590">
        <v>1</v>
      </c>
      <c r="I6" s="591" t="s">
        <v>301</v>
      </c>
      <c r="J6" s="133"/>
      <c r="K6" s="131"/>
      <c r="L6" s="132"/>
      <c r="M6" s="132"/>
      <c r="N6" s="132"/>
      <c r="O6" s="132"/>
      <c r="P6" s="86"/>
      <c r="Q6" s="86"/>
      <c r="R6" s="86"/>
      <c r="S6" s="616"/>
      <c r="T6" s="616"/>
      <c r="U6" s="616"/>
      <c r="V6" s="616"/>
      <c r="W6" s="147"/>
      <c r="X6" s="86"/>
      <c r="Y6" s="86"/>
      <c r="Z6" s="86"/>
      <c r="AA6" s="152"/>
      <c r="AB6" s="110"/>
      <c r="AC6" s="3"/>
      <c r="AD6" s="196" t="s">
        <v>216</v>
      </c>
      <c r="AE6" s="3"/>
      <c r="AF6" s="3"/>
      <c r="AG6" s="3"/>
      <c r="AH6" s="162"/>
      <c r="AI6" s="99"/>
      <c r="AJ6" s="58">
        <v>1</v>
      </c>
      <c r="AK6" s="58">
        <f t="shared" ref="AK6:AK13" si="0">SUM(S6:V6)*AJ6</f>
        <v>0</v>
      </c>
      <c r="AL6" s="11"/>
      <c r="AM6" s="11"/>
      <c r="AN6" s="11"/>
      <c r="AO6" s="10"/>
      <c r="AP6" s="10"/>
      <c r="AQ6" s="119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</row>
    <row r="7" spans="1:57" ht="70.2" customHeight="1" outlineLevel="1" thickBot="1" x14ac:dyDescent="0.35">
      <c r="A7" s="658"/>
      <c r="B7" s="120"/>
      <c r="C7" s="443" t="s">
        <v>300</v>
      </c>
      <c r="D7" s="443" t="s">
        <v>277</v>
      </c>
      <c r="E7" s="443">
        <v>15</v>
      </c>
      <c r="F7" s="590">
        <v>33</v>
      </c>
      <c r="G7" s="590">
        <v>4.5</v>
      </c>
      <c r="H7" s="590">
        <v>1</v>
      </c>
      <c r="I7" s="592" t="s">
        <v>301</v>
      </c>
      <c r="J7" s="133"/>
      <c r="K7" s="131"/>
      <c r="L7" s="132"/>
      <c r="M7" s="132"/>
      <c r="N7" s="132"/>
      <c r="O7" s="132"/>
      <c r="P7" s="86"/>
      <c r="Q7" s="86"/>
      <c r="R7" s="86"/>
      <c r="S7" s="616"/>
      <c r="T7" s="616"/>
      <c r="U7" s="616"/>
      <c r="V7" s="616"/>
      <c r="W7" s="147"/>
      <c r="X7" s="86"/>
      <c r="Y7" s="86"/>
      <c r="Z7" s="86"/>
      <c r="AA7" s="152"/>
      <c r="AB7" s="110"/>
      <c r="AC7" s="3"/>
      <c r="AD7" s="196" t="s">
        <v>216</v>
      </c>
      <c r="AE7" s="3"/>
      <c r="AF7" s="3"/>
      <c r="AG7" s="3"/>
      <c r="AH7" s="162"/>
      <c r="AI7" s="99"/>
      <c r="AJ7" s="58">
        <v>1</v>
      </c>
      <c r="AK7" s="58">
        <f t="shared" si="0"/>
        <v>0</v>
      </c>
      <c r="AL7" s="11"/>
      <c r="AM7" s="11"/>
      <c r="AN7" s="11"/>
      <c r="AO7" s="10"/>
      <c r="AP7" s="10"/>
      <c r="AQ7" s="119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</row>
    <row r="8" spans="1:57" ht="70.2" customHeight="1" outlineLevel="1" thickBot="1" x14ac:dyDescent="0.35">
      <c r="A8" s="658"/>
      <c r="B8" s="120"/>
      <c r="C8" s="443" t="s">
        <v>300</v>
      </c>
      <c r="D8" s="443" t="s">
        <v>280</v>
      </c>
      <c r="E8" s="443">
        <v>20</v>
      </c>
      <c r="F8" s="590">
        <v>34</v>
      </c>
      <c r="G8" s="590">
        <v>6</v>
      </c>
      <c r="H8" s="590">
        <v>1</v>
      </c>
      <c r="I8" s="592" t="s">
        <v>301</v>
      </c>
      <c r="J8" s="133"/>
      <c r="K8" s="131"/>
      <c r="L8" s="132"/>
      <c r="M8" s="132"/>
      <c r="N8" s="132"/>
      <c r="O8" s="132"/>
      <c r="P8" s="86"/>
      <c r="Q8" s="86"/>
      <c r="R8" s="86"/>
      <c r="S8" s="616"/>
      <c r="T8" s="616"/>
      <c r="U8" s="616"/>
      <c r="V8" s="616"/>
      <c r="W8" s="147"/>
      <c r="X8" s="86"/>
      <c r="Y8" s="86"/>
      <c r="Z8" s="86"/>
      <c r="AA8" s="152"/>
      <c r="AB8" s="110"/>
      <c r="AC8" s="3"/>
      <c r="AD8" s="196" t="s">
        <v>216</v>
      </c>
      <c r="AE8" s="3"/>
      <c r="AF8" s="3"/>
      <c r="AG8" s="3"/>
      <c r="AH8" s="162"/>
      <c r="AI8" s="99"/>
      <c r="AJ8" s="58">
        <v>1</v>
      </c>
      <c r="AK8" s="58">
        <f t="shared" si="0"/>
        <v>0</v>
      </c>
      <c r="AL8" s="11"/>
      <c r="AM8" s="11"/>
      <c r="AN8" s="11"/>
      <c r="AO8" s="10"/>
      <c r="AP8" s="10"/>
      <c r="AQ8" s="119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</row>
    <row r="9" spans="1:57" ht="70.2" customHeight="1" outlineLevel="1" thickBot="1" x14ac:dyDescent="0.35">
      <c r="A9" s="658"/>
      <c r="B9" s="120"/>
      <c r="C9" s="443" t="s">
        <v>300</v>
      </c>
      <c r="D9" s="443" t="s">
        <v>281</v>
      </c>
      <c r="E9" s="443">
        <v>25</v>
      </c>
      <c r="F9" s="590">
        <v>35</v>
      </c>
      <c r="G9" s="590">
        <v>8</v>
      </c>
      <c r="H9" s="590">
        <v>1</v>
      </c>
      <c r="I9" s="592" t="s">
        <v>301</v>
      </c>
      <c r="J9" s="133"/>
      <c r="K9" s="131"/>
      <c r="L9" s="132"/>
      <c r="M9" s="132"/>
      <c r="N9" s="132"/>
      <c r="O9" s="132"/>
      <c r="P9" s="86"/>
      <c r="Q9" s="86"/>
      <c r="R9" s="86"/>
      <c r="S9" s="616"/>
      <c r="T9" s="616"/>
      <c r="U9" s="616"/>
      <c r="V9" s="616"/>
      <c r="W9" s="147"/>
      <c r="X9" s="86"/>
      <c r="Y9" s="86"/>
      <c r="Z9" s="86"/>
      <c r="AA9" s="152"/>
      <c r="AB9" s="110"/>
      <c r="AC9" s="3"/>
      <c r="AD9" s="196" t="s">
        <v>216</v>
      </c>
      <c r="AE9" s="3"/>
      <c r="AF9" s="3"/>
      <c r="AG9" s="3"/>
      <c r="AH9" s="162"/>
      <c r="AI9" s="99"/>
      <c r="AJ9" s="58">
        <v>1</v>
      </c>
      <c r="AK9" s="58">
        <f t="shared" si="0"/>
        <v>0</v>
      </c>
      <c r="AL9" s="11"/>
      <c r="AM9" s="11"/>
      <c r="AN9" s="11"/>
      <c r="AO9" s="10"/>
      <c r="AP9" s="10"/>
      <c r="AQ9" s="119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</row>
    <row r="10" spans="1:57" ht="70.2" customHeight="1" outlineLevel="1" thickBot="1" x14ac:dyDescent="0.35">
      <c r="A10" s="658"/>
      <c r="B10" s="120"/>
      <c r="C10" s="443" t="s">
        <v>300</v>
      </c>
      <c r="D10" s="443" t="s">
        <v>282</v>
      </c>
      <c r="E10" s="443">
        <v>30</v>
      </c>
      <c r="F10" s="590">
        <v>37</v>
      </c>
      <c r="G10" s="590">
        <v>10</v>
      </c>
      <c r="H10" s="590">
        <v>1</v>
      </c>
      <c r="I10" s="592" t="s">
        <v>301</v>
      </c>
      <c r="J10" s="133"/>
      <c r="K10" s="131"/>
      <c r="L10" s="132"/>
      <c r="M10" s="132"/>
      <c r="N10" s="132"/>
      <c r="O10" s="132"/>
      <c r="P10" s="86"/>
      <c r="Q10" s="86"/>
      <c r="R10" s="86"/>
      <c r="S10" s="616"/>
      <c r="T10" s="616"/>
      <c r="U10" s="616"/>
      <c r="V10" s="616"/>
      <c r="W10" s="147"/>
      <c r="X10" s="86"/>
      <c r="Y10" s="86"/>
      <c r="Z10" s="86"/>
      <c r="AA10" s="152"/>
      <c r="AB10" s="110"/>
      <c r="AC10" s="3"/>
      <c r="AD10" s="196" t="s">
        <v>216</v>
      </c>
      <c r="AE10" s="3"/>
      <c r="AF10" s="3"/>
      <c r="AG10" s="3"/>
      <c r="AH10" s="162"/>
      <c r="AI10" s="99"/>
      <c r="AJ10" s="58">
        <v>1</v>
      </c>
      <c r="AK10" s="58">
        <f t="shared" si="0"/>
        <v>0</v>
      </c>
      <c r="AL10" s="11"/>
      <c r="AM10" s="11"/>
      <c r="AN10" s="11"/>
      <c r="AO10" s="10"/>
      <c r="AP10" s="10"/>
      <c r="AQ10" s="11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</row>
    <row r="11" spans="1:57" ht="70.2" customHeight="1" outlineLevel="1" thickBot="1" x14ac:dyDescent="0.35">
      <c r="A11" s="658"/>
      <c r="B11" s="120"/>
      <c r="C11" s="443" t="s">
        <v>300</v>
      </c>
      <c r="D11" s="443" t="s">
        <v>283</v>
      </c>
      <c r="E11" s="443">
        <v>10</v>
      </c>
      <c r="F11" s="590">
        <v>39</v>
      </c>
      <c r="G11" s="590">
        <v>4.5</v>
      </c>
      <c r="H11" s="590">
        <v>1</v>
      </c>
      <c r="I11" s="592" t="s">
        <v>301</v>
      </c>
      <c r="J11" s="133"/>
      <c r="K11" s="131"/>
      <c r="L11" s="132"/>
      <c r="M11" s="132"/>
      <c r="N11" s="132"/>
      <c r="O11" s="132"/>
      <c r="P11" s="86"/>
      <c r="Q11" s="86"/>
      <c r="R11" s="86"/>
      <c r="S11" s="616"/>
      <c r="T11" s="616"/>
      <c r="U11" s="616"/>
      <c r="V11" s="616"/>
      <c r="W11" s="147"/>
      <c r="X11" s="86"/>
      <c r="Y11" s="86"/>
      <c r="Z11" s="86"/>
      <c r="AA11" s="152"/>
      <c r="AB11" s="110"/>
      <c r="AC11" s="3"/>
      <c r="AD11" s="196" t="s">
        <v>216</v>
      </c>
      <c r="AE11" s="3"/>
      <c r="AF11" s="3"/>
      <c r="AG11" s="3"/>
      <c r="AH11" s="162"/>
      <c r="AI11" s="99"/>
      <c r="AJ11" s="58">
        <v>1</v>
      </c>
      <c r="AK11" s="58">
        <f t="shared" si="0"/>
        <v>0</v>
      </c>
      <c r="AL11" s="11"/>
      <c r="AM11" s="11"/>
      <c r="AN11" s="11"/>
      <c r="AO11" s="10"/>
      <c r="AP11" s="10"/>
      <c r="AQ11" s="119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</row>
    <row r="12" spans="1:57" ht="70.2" customHeight="1" outlineLevel="1" thickBot="1" x14ac:dyDescent="0.35">
      <c r="A12" s="658"/>
      <c r="B12" s="120"/>
      <c r="C12" s="443" t="s">
        <v>300</v>
      </c>
      <c r="D12" s="443" t="s">
        <v>284</v>
      </c>
      <c r="E12" s="443">
        <v>40</v>
      </c>
      <c r="F12" s="590">
        <v>40</v>
      </c>
      <c r="G12" s="590">
        <v>17</v>
      </c>
      <c r="H12" s="590">
        <v>1</v>
      </c>
      <c r="I12" s="592" t="s">
        <v>301</v>
      </c>
      <c r="J12" s="133"/>
      <c r="K12" s="131"/>
      <c r="L12" s="132"/>
      <c r="M12" s="132"/>
      <c r="N12" s="132"/>
      <c r="O12" s="132"/>
      <c r="P12" s="86"/>
      <c r="Q12" s="86"/>
      <c r="R12" s="86"/>
      <c r="S12" s="616"/>
      <c r="T12" s="616"/>
      <c r="U12" s="616"/>
      <c r="V12" s="616"/>
      <c r="W12" s="147"/>
      <c r="X12" s="86"/>
      <c r="Y12" s="86"/>
      <c r="Z12" s="86"/>
      <c r="AA12" s="152"/>
      <c r="AB12" s="110"/>
      <c r="AC12" s="3"/>
      <c r="AD12" s="196" t="s">
        <v>216</v>
      </c>
      <c r="AE12" s="3"/>
      <c r="AF12" s="3"/>
      <c r="AG12" s="3"/>
      <c r="AH12" s="162"/>
      <c r="AI12" s="99"/>
      <c r="AJ12" s="58">
        <v>1.2</v>
      </c>
      <c r="AK12" s="58">
        <f t="shared" si="0"/>
        <v>0</v>
      </c>
      <c r="AL12" s="11"/>
      <c r="AM12" s="11"/>
      <c r="AN12" s="11"/>
      <c r="AO12" s="10"/>
      <c r="AP12" s="10"/>
      <c r="AQ12" s="119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</row>
    <row r="13" spans="1:57" ht="70.2" customHeight="1" outlineLevel="1" thickBot="1" x14ac:dyDescent="0.35">
      <c r="A13" s="658"/>
      <c r="B13" s="157"/>
      <c r="C13" s="593" t="s">
        <v>300</v>
      </c>
      <c r="D13" s="593" t="s">
        <v>285</v>
      </c>
      <c r="E13" s="593">
        <v>30</v>
      </c>
      <c r="F13" s="594">
        <v>43</v>
      </c>
      <c r="G13" s="594">
        <v>14</v>
      </c>
      <c r="H13" s="594">
        <v>1</v>
      </c>
      <c r="I13" s="595" t="s">
        <v>301</v>
      </c>
      <c r="J13" s="141"/>
      <c r="K13" s="138"/>
      <c r="L13" s="139"/>
      <c r="M13" s="139"/>
      <c r="N13" s="139"/>
      <c r="O13" s="139"/>
      <c r="P13" s="91"/>
      <c r="Q13" s="91"/>
      <c r="R13" s="91"/>
      <c r="S13" s="616"/>
      <c r="T13" s="616"/>
      <c r="U13" s="616"/>
      <c r="V13" s="616"/>
      <c r="W13" s="149"/>
      <c r="X13" s="91"/>
      <c r="Y13" s="91"/>
      <c r="Z13" s="91"/>
      <c r="AA13" s="140"/>
      <c r="AB13" s="110"/>
      <c r="AC13" s="3"/>
      <c r="AD13" s="196" t="s">
        <v>216</v>
      </c>
      <c r="AE13" s="3"/>
      <c r="AF13" s="3"/>
      <c r="AG13" s="3"/>
      <c r="AH13" s="112"/>
      <c r="AI13" s="99"/>
      <c r="AJ13" s="58">
        <v>1.2</v>
      </c>
      <c r="AK13" s="58">
        <f t="shared" si="0"/>
        <v>0</v>
      </c>
      <c r="AL13" s="11"/>
      <c r="AM13" s="11"/>
      <c r="AN13" s="11"/>
      <c r="AO13" s="10"/>
      <c r="AP13" s="10"/>
      <c r="AQ13" s="119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</row>
    <row r="14" spans="1:57" ht="101.7" customHeight="1" outlineLevel="1" thickBot="1" x14ac:dyDescent="0.35">
      <c r="A14" s="658"/>
      <c r="B14" s="428"/>
      <c r="C14" s="596">
        <v>20190</v>
      </c>
      <c r="D14" s="597" t="s">
        <v>339</v>
      </c>
      <c r="E14" s="596" t="s">
        <v>25</v>
      </c>
      <c r="F14" s="598" t="s">
        <v>25</v>
      </c>
      <c r="G14" s="598"/>
      <c r="H14" s="598">
        <v>8</v>
      </c>
      <c r="I14" s="599">
        <v>1120</v>
      </c>
      <c r="J14" s="142"/>
      <c r="K14" s="429"/>
      <c r="L14" s="143"/>
      <c r="M14" s="143"/>
      <c r="N14" s="143"/>
      <c r="O14" s="143"/>
      <c r="P14" s="177"/>
      <c r="Q14" s="177"/>
      <c r="R14" s="177"/>
      <c r="S14" s="618"/>
      <c r="T14" s="177"/>
      <c r="U14" s="177"/>
      <c r="V14" s="430"/>
      <c r="W14" s="617"/>
      <c r="X14" s="609"/>
      <c r="Y14" s="609"/>
      <c r="Z14" s="609"/>
      <c r="AA14" s="610"/>
      <c r="AB14" s="109"/>
      <c r="AC14" s="29"/>
      <c r="AD14" s="582" t="s">
        <v>216</v>
      </c>
      <c r="AE14" s="29"/>
      <c r="AF14" s="29"/>
      <c r="AG14" s="29"/>
      <c r="AH14" s="431">
        <f t="shared" ref="AH14" si="1">SUM(J14:AA14)*I14</f>
        <v>0</v>
      </c>
      <c r="AI14" s="99"/>
      <c r="AJ14" s="58">
        <f>SUM(AJ6:AJ13)</f>
        <v>8.4</v>
      </c>
      <c r="AK14" s="58"/>
      <c r="AL14" s="11"/>
      <c r="AM14" s="11"/>
      <c r="AN14" s="11"/>
      <c r="AO14" s="10"/>
      <c r="AP14" s="10"/>
      <c r="AQ14" s="119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</row>
    <row r="15" spans="1:57" ht="100.05" customHeight="1" thickBot="1" x14ac:dyDescent="0.35">
      <c r="A15" s="658"/>
      <c r="B15" s="428"/>
      <c r="C15" s="596">
        <v>20191</v>
      </c>
      <c r="D15" s="597" t="s">
        <v>340</v>
      </c>
      <c r="E15" s="596" t="s">
        <v>25</v>
      </c>
      <c r="F15" s="598" t="s">
        <v>25</v>
      </c>
      <c r="G15" s="598"/>
      <c r="H15" s="598">
        <v>16</v>
      </c>
      <c r="I15" s="599">
        <f>I14*2*0.95</f>
        <v>2128</v>
      </c>
      <c r="J15" s="142"/>
      <c r="K15" s="429"/>
      <c r="L15" s="143"/>
      <c r="M15" s="143"/>
      <c r="N15" s="143"/>
      <c r="O15" s="143"/>
      <c r="P15" s="177"/>
      <c r="Q15" s="177"/>
      <c r="R15" s="177"/>
      <c r="S15" s="618"/>
      <c r="T15" s="177"/>
      <c r="U15" s="177"/>
      <c r="V15" s="430"/>
      <c r="W15" s="617"/>
      <c r="X15" s="609"/>
      <c r="Y15" s="609"/>
      <c r="Z15" s="609"/>
      <c r="AA15" s="610"/>
      <c r="AB15" s="109"/>
      <c r="AC15" s="29"/>
      <c r="AD15" s="582" t="s">
        <v>216</v>
      </c>
      <c r="AE15" s="29"/>
      <c r="AF15" s="29"/>
      <c r="AG15" s="29"/>
      <c r="AH15" s="431">
        <f t="shared" ref="AH15" si="2">SUM(J15:AA15)*I15</f>
        <v>0</v>
      </c>
      <c r="AI15" s="99"/>
      <c r="AJ15" s="58">
        <f>SUM(AJ6:AJ13)</f>
        <v>8.4</v>
      </c>
      <c r="AK15" s="58">
        <f>SUM(S15:V15)*AJ15</f>
        <v>0</v>
      </c>
      <c r="AL15" s="11"/>
      <c r="AM15" s="11"/>
      <c r="AN15" s="11"/>
      <c r="AO15" s="10"/>
      <c r="AP15" s="10"/>
      <c r="AQ15" s="119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</row>
    <row r="16" spans="1:57" ht="61.5" customHeight="1" thickBot="1" x14ac:dyDescent="0.35">
      <c r="A16" s="25"/>
      <c r="B16" s="25"/>
      <c r="C16" s="26"/>
      <c r="D16" s="95"/>
      <c r="E16" s="95"/>
      <c r="F16" s="26"/>
      <c r="G16" s="26"/>
      <c r="H16" s="26"/>
      <c r="I16" s="600" t="s">
        <v>31</v>
      </c>
      <c r="J16" s="601">
        <f t="shared" ref="J16:S16" si="3">SUM(J6:J15)</f>
        <v>0</v>
      </c>
      <c r="K16" s="602">
        <f t="shared" si="3"/>
        <v>0</v>
      </c>
      <c r="L16" s="602">
        <f t="shared" si="3"/>
        <v>0</v>
      </c>
      <c r="M16" s="602">
        <f t="shared" si="3"/>
        <v>0</v>
      </c>
      <c r="N16" s="603">
        <f t="shared" si="3"/>
        <v>0</v>
      </c>
      <c r="O16" s="603">
        <f t="shared" si="3"/>
        <v>0</v>
      </c>
      <c r="P16" s="603">
        <f t="shared" si="3"/>
        <v>0</v>
      </c>
      <c r="Q16" s="603">
        <f t="shared" si="3"/>
        <v>0</v>
      </c>
      <c r="R16" s="606">
        <f t="shared" si="3"/>
        <v>0</v>
      </c>
      <c r="S16" s="613">
        <f t="shared" si="3"/>
        <v>0</v>
      </c>
      <c r="T16" s="614">
        <f t="shared" ref="T16:V16" si="4">SUM(T6:T15)</f>
        <v>0</v>
      </c>
      <c r="U16" s="614">
        <f t="shared" si="4"/>
        <v>0</v>
      </c>
      <c r="V16" s="614">
        <f t="shared" si="4"/>
        <v>0</v>
      </c>
      <c r="W16" s="614">
        <f>SUM(W6:W15)</f>
        <v>0</v>
      </c>
      <c r="X16" s="614">
        <f>SUM(X6:X15)</f>
        <v>0</v>
      </c>
      <c r="Y16" s="614">
        <f>SUM(Y6:Y15)</f>
        <v>0</v>
      </c>
      <c r="Z16" s="614">
        <f>SUM(Z6:Z15)</f>
        <v>0</v>
      </c>
      <c r="AA16" s="614">
        <f>SUM(AA6:AA15)</f>
        <v>0</v>
      </c>
      <c r="AB16" s="663">
        <f>SUM(J16:AA16)</f>
        <v>0</v>
      </c>
      <c r="AC16" s="663"/>
      <c r="AD16" s="663"/>
      <c r="AE16" s="663"/>
      <c r="AF16" s="663"/>
      <c r="AG16" s="664"/>
      <c r="AH16" s="607" t="e">
        <f>IF(J16&gt;0,1,0)+IF(L16&gt;0,1,0)+IF(M16&gt;0,1,0)+IF(N16&gt;0,1,0)+IF(O16&gt;0,1,0)+IF(P16&gt;0,1,0)+IF(#REF!&gt;0,1,0)+IF(K16&gt;0,1,0)+IF(Q16&gt;0,1,0)</f>
        <v>#REF!</v>
      </c>
      <c r="AI16" s="2"/>
      <c r="AJ16" s="57"/>
      <c r="AK16" s="58"/>
      <c r="AL16" s="11"/>
      <c r="AM16" s="11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</row>
    <row r="17" spans="1:56" ht="63" customHeight="1" thickBot="1" x14ac:dyDescent="0.35">
      <c r="A17" s="25"/>
      <c r="B17" s="25"/>
      <c r="C17" s="26"/>
      <c r="D17" s="95"/>
      <c r="E17" s="95"/>
      <c r="F17" s="26"/>
      <c r="G17" s="26"/>
      <c r="H17" s="26"/>
      <c r="I17" s="604" t="s">
        <v>30</v>
      </c>
      <c r="J17" s="605">
        <f t="shared" ref="J17:R17" si="5">SUMPRODUCT(J6:J15,$H6:$H15)</f>
        <v>0</v>
      </c>
      <c r="K17" s="602">
        <f t="shared" si="5"/>
        <v>0</v>
      </c>
      <c r="L17" s="602">
        <f t="shared" si="5"/>
        <v>0</v>
      </c>
      <c r="M17" s="602">
        <f t="shared" si="5"/>
        <v>0</v>
      </c>
      <c r="N17" s="603">
        <f t="shared" si="5"/>
        <v>0</v>
      </c>
      <c r="O17" s="603">
        <f t="shared" si="5"/>
        <v>0</v>
      </c>
      <c r="P17" s="603">
        <f t="shared" si="5"/>
        <v>0</v>
      </c>
      <c r="Q17" s="603">
        <f t="shared" si="5"/>
        <v>0</v>
      </c>
      <c r="R17" s="606">
        <f t="shared" si="5"/>
        <v>0</v>
      </c>
      <c r="S17" s="611">
        <f t="shared" ref="S17:U17" si="6">SUMPRODUCT(S6:S15,$H6:$H15)</f>
        <v>0</v>
      </c>
      <c r="T17" s="612">
        <f>SUMPRODUCT(T6:T15,$H6:$H15)</f>
        <v>0</v>
      </c>
      <c r="U17" s="612">
        <f t="shared" si="6"/>
        <v>0</v>
      </c>
      <c r="V17" s="612">
        <f t="shared" ref="V17:AA17" si="7">SUMPRODUCT(V6:V15,$H6:$H15)</f>
        <v>0</v>
      </c>
      <c r="W17" s="612">
        <f t="shared" si="7"/>
        <v>0</v>
      </c>
      <c r="X17" s="612">
        <f t="shared" si="7"/>
        <v>0</v>
      </c>
      <c r="Y17" s="612">
        <f t="shared" si="7"/>
        <v>0</v>
      </c>
      <c r="Z17" s="612">
        <f t="shared" si="7"/>
        <v>0</v>
      </c>
      <c r="AA17" s="612">
        <f t="shared" si="7"/>
        <v>0</v>
      </c>
      <c r="AB17" s="665">
        <f>SUM(J17:AA17)</f>
        <v>0</v>
      </c>
      <c r="AC17" s="665"/>
      <c r="AD17" s="665"/>
      <c r="AE17" s="665"/>
      <c r="AF17" s="665"/>
      <c r="AG17" s="666"/>
      <c r="AH17" s="608"/>
      <c r="AI17" s="2"/>
      <c r="AJ17" s="57"/>
      <c r="AK17" s="58"/>
      <c r="AL17" s="11"/>
      <c r="AM17" s="11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</row>
    <row r="18" spans="1:56" ht="61.2" customHeight="1" thickBot="1" x14ac:dyDescent="0.35">
      <c r="A18" s="25"/>
      <c r="B18" s="25"/>
      <c r="C18" s="26"/>
      <c r="D18" s="95"/>
      <c r="E18" s="95"/>
      <c r="F18" s="26"/>
      <c r="G18" s="26"/>
      <c r="H18" s="26"/>
      <c r="I18" s="26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659"/>
      <c r="AC18" s="659"/>
      <c r="AD18" s="659"/>
      <c r="AE18" s="659"/>
      <c r="AF18" s="659"/>
      <c r="AG18" s="660"/>
      <c r="AH18" s="24">
        <f>SUM(AH6:AH15)</f>
        <v>0</v>
      </c>
      <c r="AI18" s="3"/>
      <c r="AJ18" s="58"/>
      <c r="AK18" s="58"/>
      <c r="AL18" s="11"/>
      <c r="AM18" s="11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</row>
    <row r="19" spans="1:56" ht="45" customHeight="1" thickBot="1" x14ac:dyDescent="0.35">
      <c r="A19" s="25"/>
      <c r="B19" s="25"/>
      <c r="C19" s="26"/>
      <c r="D19" s="95"/>
      <c r="E19" s="95"/>
      <c r="F19" s="26"/>
      <c r="G19" s="26"/>
      <c r="H19" s="26"/>
      <c r="I19" s="26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661"/>
      <c r="AC19" s="661"/>
      <c r="AD19" s="661"/>
      <c r="AE19" s="661"/>
      <c r="AF19" s="661"/>
      <c r="AG19" s="662"/>
      <c r="AH19" s="19">
        <f>SUM(AK6:AK15)</f>
        <v>0</v>
      </c>
      <c r="AI19" s="3"/>
      <c r="AJ19" s="58"/>
      <c r="AK19" s="58"/>
      <c r="AL19" s="11"/>
      <c r="AM19" s="11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</row>
    <row r="20" spans="1:56" ht="100.05" customHeight="1" x14ac:dyDescent="0.3">
      <c r="A20" s="25"/>
      <c r="B20" s="25"/>
      <c r="C20" s="26"/>
      <c r="D20" s="95"/>
      <c r="E20" s="95"/>
      <c r="F20" s="26"/>
      <c r="G20" s="26"/>
      <c r="H20" s="26"/>
      <c r="I20" s="26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58"/>
      <c r="AK20" s="58"/>
      <c r="AL20" s="11"/>
      <c r="AM20" s="11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</row>
    <row r="21" spans="1:56" s="10" customFormat="1" x14ac:dyDescent="0.3">
      <c r="A21" s="25"/>
      <c r="B21" s="25"/>
      <c r="C21" s="25"/>
      <c r="D21" s="94"/>
      <c r="E21" s="94"/>
      <c r="F21" s="25"/>
      <c r="G21" s="25"/>
      <c r="H21" s="25"/>
      <c r="I21" s="25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57"/>
      <c r="AK21" s="57"/>
    </row>
    <row r="22" spans="1:56" s="10" customFormat="1" x14ac:dyDescent="0.3">
      <c r="A22" s="25"/>
      <c r="B22" s="25"/>
      <c r="C22" s="25"/>
      <c r="D22" s="94"/>
      <c r="E22" s="94"/>
      <c r="F22" s="25"/>
      <c r="G22" s="25"/>
      <c r="H22" s="25"/>
      <c r="I22" s="2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57"/>
      <c r="AK22" s="57"/>
    </row>
    <row r="23" spans="1:56" s="10" customFormat="1" x14ac:dyDescent="0.3">
      <c r="A23" s="25"/>
      <c r="B23" s="25"/>
      <c r="C23" s="25"/>
      <c r="D23" s="94"/>
      <c r="E23" s="94"/>
      <c r="F23" s="25"/>
      <c r="G23" s="25"/>
      <c r="H23" s="25"/>
      <c r="I23" s="2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57"/>
      <c r="AK23" s="57"/>
    </row>
    <row r="24" spans="1:56" s="10" customFormat="1" x14ac:dyDescent="0.3">
      <c r="A24" s="25"/>
      <c r="B24" s="25"/>
      <c r="C24" s="25"/>
      <c r="D24" s="94"/>
      <c r="E24" s="94"/>
      <c r="F24" s="25"/>
      <c r="G24" s="25"/>
      <c r="H24" s="25"/>
      <c r="I24" s="2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57"/>
      <c r="AK24" s="57"/>
    </row>
    <row r="25" spans="1:56" s="10" customFormat="1" x14ac:dyDescent="0.3">
      <c r="A25" s="25"/>
      <c r="B25" s="25"/>
      <c r="C25" s="25"/>
      <c r="D25" s="94"/>
      <c r="E25" s="94"/>
      <c r="F25" s="25"/>
      <c r="G25" s="25"/>
      <c r="H25" s="25"/>
      <c r="I25" s="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57"/>
      <c r="AK25" s="57"/>
    </row>
    <row r="26" spans="1:56" s="10" customFormat="1" x14ac:dyDescent="0.3">
      <c r="A26" s="25"/>
      <c r="B26" s="25"/>
      <c r="C26" s="25"/>
      <c r="D26" s="94"/>
      <c r="E26" s="94"/>
      <c r="F26" s="25"/>
      <c r="G26" s="25"/>
      <c r="H26" s="25"/>
      <c r="I26" s="25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57"/>
      <c r="AK26" s="57"/>
    </row>
    <row r="27" spans="1:56" s="10" customFormat="1" x14ac:dyDescent="0.3">
      <c r="A27" s="25"/>
      <c r="B27" s="25"/>
      <c r="C27" s="25"/>
      <c r="D27" s="94"/>
      <c r="E27" s="94"/>
      <c r="F27" s="25"/>
      <c r="G27" s="25"/>
      <c r="H27" s="25"/>
      <c r="I27" s="25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57"/>
      <c r="AK27" s="57"/>
    </row>
    <row r="28" spans="1:56" s="10" customFormat="1" x14ac:dyDescent="0.3">
      <c r="A28" s="25"/>
      <c r="B28" s="25"/>
      <c r="C28" s="25"/>
      <c r="D28" s="94"/>
      <c r="E28" s="94"/>
      <c r="F28" s="25"/>
      <c r="G28" s="25"/>
      <c r="H28" s="25"/>
      <c r="I28" s="25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57"/>
      <c r="AK28" s="57"/>
    </row>
    <row r="29" spans="1:56" s="10" customFormat="1" x14ac:dyDescent="0.3">
      <c r="A29" s="25"/>
      <c r="B29" s="25"/>
      <c r="C29" s="25"/>
      <c r="D29" s="94"/>
      <c r="E29" s="94"/>
      <c r="F29" s="25"/>
      <c r="G29" s="25"/>
      <c r="H29" s="25"/>
      <c r="I29" s="25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57"/>
      <c r="AK29" s="57"/>
    </row>
    <row r="30" spans="1:56" s="10" customFormat="1" x14ac:dyDescent="0.3">
      <c r="A30" s="25"/>
      <c r="B30" s="25"/>
      <c r="C30" s="25"/>
      <c r="D30" s="94"/>
      <c r="E30" s="94"/>
      <c r="F30" s="25"/>
      <c r="G30" s="25"/>
      <c r="H30" s="25"/>
      <c r="I30" s="2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57"/>
      <c r="AK30" s="57"/>
    </row>
    <row r="31" spans="1:56" s="10" customFormat="1" x14ac:dyDescent="0.3">
      <c r="A31" s="25"/>
      <c r="B31" s="25"/>
      <c r="C31" s="25"/>
      <c r="D31" s="94"/>
      <c r="E31" s="94"/>
      <c r="F31" s="25"/>
      <c r="G31" s="25"/>
      <c r="H31" s="25"/>
      <c r="I31" s="25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57"/>
      <c r="AK31" s="57"/>
    </row>
    <row r="32" spans="1:56" s="10" customFormat="1" x14ac:dyDescent="0.3">
      <c r="A32" s="25"/>
      <c r="B32" s="25"/>
      <c r="C32" s="25"/>
      <c r="D32" s="94"/>
      <c r="E32" s="94"/>
      <c r="F32" s="25"/>
      <c r="G32" s="25"/>
      <c r="H32" s="25"/>
      <c r="I32" s="25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57"/>
      <c r="AK32" s="57"/>
    </row>
    <row r="33" spans="1:37" s="10" customFormat="1" x14ac:dyDescent="0.3">
      <c r="A33" s="25"/>
      <c r="B33" s="25"/>
      <c r="C33" s="25"/>
      <c r="D33" s="94"/>
      <c r="E33" s="94"/>
      <c r="F33" s="25"/>
      <c r="G33" s="25"/>
      <c r="H33" s="25"/>
      <c r="I33" s="25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57"/>
      <c r="AK33" s="57"/>
    </row>
    <row r="34" spans="1:37" s="10" customFormat="1" x14ac:dyDescent="0.3">
      <c r="A34" s="25"/>
      <c r="B34" s="25"/>
      <c r="C34" s="25"/>
      <c r="D34" s="94"/>
      <c r="E34" s="94"/>
      <c r="F34" s="25"/>
      <c r="G34" s="25"/>
      <c r="H34" s="25"/>
      <c r="I34" s="25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57"/>
      <c r="AK34" s="57"/>
    </row>
    <row r="35" spans="1:37" s="10" customFormat="1" x14ac:dyDescent="0.3">
      <c r="A35" s="25"/>
      <c r="B35" s="25"/>
      <c r="C35" s="25"/>
      <c r="D35" s="94"/>
      <c r="E35" s="94"/>
      <c r="F35" s="25"/>
      <c r="G35" s="25"/>
      <c r="H35" s="25"/>
      <c r="I35" s="25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57"/>
      <c r="AK35" s="57"/>
    </row>
    <row r="36" spans="1:37" s="10" customFormat="1" x14ac:dyDescent="0.3">
      <c r="A36" s="25"/>
      <c r="B36" s="25"/>
      <c r="C36" s="25"/>
      <c r="D36" s="94"/>
      <c r="E36" s="94"/>
      <c r="F36" s="25"/>
      <c r="G36" s="25"/>
      <c r="H36" s="25"/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57"/>
      <c r="AK36" s="57"/>
    </row>
    <row r="37" spans="1:37" s="10" customFormat="1" x14ac:dyDescent="0.3">
      <c r="A37" s="25"/>
      <c r="B37" s="25"/>
      <c r="C37" s="25"/>
      <c r="D37" s="94"/>
      <c r="E37" s="94"/>
      <c r="F37" s="25"/>
      <c r="G37" s="25"/>
      <c r="H37" s="25"/>
      <c r="I37" s="2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57"/>
      <c r="AK37" s="57"/>
    </row>
    <row r="38" spans="1:37" s="10" customFormat="1" x14ac:dyDescent="0.3">
      <c r="A38" s="25"/>
      <c r="B38" s="25"/>
      <c r="C38" s="25"/>
      <c r="D38" s="94"/>
      <c r="E38" s="94"/>
      <c r="F38" s="25"/>
      <c r="G38" s="25"/>
      <c r="H38" s="25"/>
      <c r="I38" s="2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57"/>
      <c r="AK38" s="57"/>
    </row>
    <row r="39" spans="1:37" s="10" customFormat="1" x14ac:dyDescent="0.3">
      <c r="A39" s="25"/>
      <c r="B39" s="25"/>
      <c r="C39" s="25"/>
      <c r="D39" s="94"/>
      <c r="E39" s="94"/>
      <c r="F39" s="25"/>
      <c r="G39" s="25"/>
      <c r="H39" s="25"/>
      <c r="I39" s="2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57"/>
      <c r="AK39" s="57"/>
    </row>
    <row r="40" spans="1:37" s="10" customFormat="1" x14ac:dyDescent="0.3">
      <c r="A40" s="25"/>
      <c r="B40" s="25"/>
      <c r="C40" s="25"/>
      <c r="D40" s="94"/>
      <c r="E40" s="94"/>
      <c r="F40" s="25"/>
      <c r="G40" s="25"/>
      <c r="H40" s="25"/>
      <c r="I40" s="25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57"/>
      <c r="AK40" s="57"/>
    </row>
    <row r="41" spans="1:37" s="10" customFormat="1" x14ac:dyDescent="0.3">
      <c r="A41" s="25"/>
      <c r="B41" s="25"/>
      <c r="C41" s="25"/>
      <c r="D41" s="94"/>
      <c r="E41" s="94"/>
      <c r="F41" s="25"/>
      <c r="G41" s="25"/>
      <c r="H41" s="25"/>
      <c r="I41" s="25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57"/>
      <c r="AK41" s="57"/>
    </row>
    <row r="42" spans="1:37" s="10" customFormat="1" x14ac:dyDescent="0.3">
      <c r="A42" s="25"/>
      <c r="B42" s="25"/>
      <c r="C42" s="25"/>
      <c r="D42" s="94"/>
      <c r="E42" s="94"/>
      <c r="F42" s="25"/>
      <c r="G42" s="25"/>
      <c r="H42" s="25"/>
      <c r="I42" s="25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57"/>
      <c r="AK42" s="57"/>
    </row>
    <row r="43" spans="1:37" s="10" customFormat="1" x14ac:dyDescent="0.3">
      <c r="A43" s="25"/>
      <c r="B43" s="25"/>
      <c r="C43" s="25"/>
      <c r="D43" s="94"/>
      <c r="E43" s="94"/>
      <c r="F43" s="25"/>
      <c r="G43" s="25"/>
      <c r="H43" s="25"/>
      <c r="I43" s="25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57"/>
      <c r="AK43" s="57"/>
    </row>
    <row r="44" spans="1:37" s="10" customFormat="1" x14ac:dyDescent="0.3">
      <c r="A44" s="25"/>
      <c r="B44" s="25"/>
      <c r="C44" s="25"/>
      <c r="D44" s="94"/>
      <c r="E44" s="94"/>
      <c r="F44" s="25"/>
      <c r="G44" s="25"/>
      <c r="H44" s="25"/>
      <c r="I44" s="25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57"/>
      <c r="AK44" s="57"/>
    </row>
    <row r="45" spans="1:37" s="10" customFormat="1" x14ac:dyDescent="0.3">
      <c r="A45" s="25"/>
      <c r="B45" s="25"/>
      <c r="C45" s="25"/>
      <c r="D45" s="94"/>
      <c r="E45" s="94"/>
      <c r="F45" s="25"/>
      <c r="G45" s="25"/>
      <c r="H45" s="25"/>
      <c r="I45" s="25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57"/>
      <c r="AK45" s="57"/>
    </row>
    <row r="46" spans="1:37" s="10" customFormat="1" x14ac:dyDescent="0.3">
      <c r="A46" s="25"/>
      <c r="B46" s="25"/>
      <c r="C46" s="25"/>
      <c r="D46" s="94"/>
      <c r="E46" s="94"/>
      <c r="F46" s="25"/>
      <c r="G46" s="25"/>
      <c r="H46" s="25"/>
      <c r="I46" s="25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57"/>
      <c r="AK46" s="57"/>
    </row>
    <row r="47" spans="1:37" s="10" customFormat="1" x14ac:dyDescent="0.3">
      <c r="A47" s="25"/>
      <c r="B47" s="25"/>
      <c r="C47" s="25"/>
      <c r="D47" s="94"/>
      <c r="E47" s="94"/>
      <c r="F47" s="25"/>
      <c r="G47" s="25"/>
      <c r="H47" s="25"/>
      <c r="I47" s="2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57"/>
      <c r="AK47" s="57"/>
    </row>
    <row r="48" spans="1:37" s="10" customFormat="1" x14ac:dyDescent="0.3">
      <c r="A48" s="25"/>
      <c r="B48" s="25"/>
      <c r="C48" s="25"/>
      <c r="D48" s="94"/>
      <c r="E48" s="94"/>
      <c r="F48" s="25"/>
      <c r="G48" s="25"/>
      <c r="H48" s="25"/>
      <c r="I48" s="25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57"/>
      <c r="AK48" s="57"/>
    </row>
    <row r="49" spans="1:37" s="10" customFormat="1" x14ac:dyDescent="0.3">
      <c r="A49" s="25"/>
      <c r="B49" s="25"/>
      <c r="C49" s="25"/>
      <c r="D49" s="94"/>
      <c r="E49" s="94"/>
      <c r="F49" s="25"/>
      <c r="G49" s="25"/>
      <c r="H49" s="25"/>
      <c r="I49" s="2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57"/>
      <c r="AK49" s="57"/>
    </row>
    <row r="50" spans="1:37" s="10" customFormat="1" x14ac:dyDescent="0.3">
      <c r="A50" s="25"/>
      <c r="B50" s="25"/>
      <c r="C50" s="25"/>
      <c r="D50" s="94"/>
      <c r="E50" s="94"/>
      <c r="F50" s="25"/>
      <c r="G50" s="25"/>
      <c r="H50" s="25"/>
      <c r="I50" s="2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57"/>
      <c r="AK50" s="57"/>
    </row>
    <row r="51" spans="1:37" s="10" customFormat="1" x14ac:dyDescent="0.3">
      <c r="A51" s="25"/>
      <c r="B51" s="25"/>
      <c r="C51" s="25"/>
      <c r="D51" s="94"/>
      <c r="E51" s="94"/>
      <c r="F51" s="25"/>
      <c r="G51" s="25"/>
      <c r="H51" s="25"/>
      <c r="I51" s="2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57"/>
      <c r="AK51" s="57"/>
    </row>
    <row r="52" spans="1:37" s="10" customFormat="1" x14ac:dyDescent="0.3">
      <c r="A52" s="25"/>
      <c r="B52" s="25"/>
      <c r="C52" s="25"/>
      <c r="D52" s="94"/>
      <c r="E52" s="94"/>
      <c r="F52" s="25"/>
      <c r="G52" s="25"/>
      <c r="H52" s="25"/>
      <c r="I52" s="25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57"/>
      <c r="AK52" s="57"/>
    </row>
    <row r="53" spans="1:37" s="10" customFormat="1" x14ac:dyDescent="0.3">
      <c r="A53" s="25"/>
      <c r="B53" s="25"/>
      <c r="C53" s="25"/>
      <c r="D53" s="94"/>
      <c r="E53" s="94"/>
      <c r="F53" s="25"/>
      <c r="G53" s="25"/>
      <c r="H53" s="25"/>
      <c r="I53" s="25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57"/>
      <c r="AK53" s="57"/>
    </row>
    <row r="54" spans="1:37" s="10" customFormat="1" x14ac:dyDescent="0.3">
      <c r="A54" s="25"/>
      <c r="B54" s="25"/>
      <c r="C54" s="25"/>
      <c r="D54" s="94"/>
      <c r="E54" s="94"/>
      <c r="F54" s="25"/>
      <c r="G54" s="25"/>
      <c r="H54" s="25"/>
      <c r="I54" s="25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57"/>
      <c r="AK54" s="57"/>
    </row>
    <row r="55" spans="1:37" s="10" customFormat="1" x14ac:dyDescent="0.3">
      <c r="A55" s="25"/>
      <c r="B55" s="25"/>
      <c r="C55" s="25"/>
      <c r="D55" s="94"/>
      <c r="E55" s="94"/>
      <c r="F55" s="25"/>
      <c r="G55" s="25"/>
      <c r="H55" s="25"/>
      <c r="I55" s="25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57"/>
      <c r="AK55" s="57"/>
    </row>
    <row r="56" spans="1:37" s="10" customFormat="1" x14ac:dyDescent="0.3">
      <c r="A56" s="25"/>
      <c r="B56" s="25"/>
      <c r="C56" s="25"/>
      <c r="D56" s="94"/>
      <c r="E56" s="94"/>
      <c r="F56" s="25"/>
      <c r="G56" s="25"/>
      <c r="H56" s="25"/>
      <c r="I56" s="2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57"/>
      <c r="AK56" s="57"/>
    </row>
    <row r="57" spans="1:37" s="10" customFormat="1" x14ac:dyDescent="0.3">
      <c r="A57" s="25"/>
      <c r="B57" s="25"/>
      <c r="C57" s="25"/>
      <c r="D57" s="94"/>
      <c r="E57" s="94"/>
      <c r="F57" s="25"/>
      <c r="G57" s="25"/>
      <c r="H57" s="25"/>
      <c r="I57" s="2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57"/>
      <c r="AK57" s="57"/>
    </row>
    <row r="58" spans="1:37" s="10" customFormat="1" x14ac:dyDescent="0.3">
      <c r="A58" s="25"/>
      <c r="B58" s="25"/>
      <c r="C58" s="25"/>
      <c r="D58" s="94"/>
      <c r="E58" s="94"/>
      <c r="F58" s="25"/>
      <c r="G58" s="25"/>
      <c r="H58" s="25"/>
      <c r="I58" s="2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57"/>
      <c r="AK58" s="57"/>
    </row>
    <row r="59" spans="1:37" s="10" customFormat="1" x14ac:dyDescent="0.3">
      <c r="A59" s="25"/>
      <c r="B59" s="25"/>
      <c r="C59" s="25"/>
      <c r="D59" s="94"/>
      <c r="E59" s="94"/>
      <c r="F59" s="25"/>
      <c r="G59" s="25"/>
      <c r="H59" s="25"/>
      <c r="I59" s="25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57"/>
      <c r="AK59" s="57"/>
    </row>
    <row r="60" spans="1:37" s="10" customFormat="1" x14ac:dyDescent="0.3">
      <c r="A60" s="25"/>
      <c r="B60" s="25"/>
      <c r="C60" s="25"/>
      <c r="D60" s="94"/>
      <c r="E60" s="94"/>
      <c r="F60" s="25"/>
      <c r="G60" s="25"/>
      <c r="H60" s="25"/>
      <c r="I60" s="2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57"/>
      <c r="AK60" s="57"/>
    </row>
    <row r="61" spans="1:37" s="10" customFormat="1" x14ac:dyDescent="0.3">
      <c r="A61" s="25"/>
      <c r="B61" s="25"/>
      <c r="C61" s="25"/>
      <c r="D61" s="94"/>
      <c r="E61" s="94"/>
      <c r="F61" s="25"/>
      <c r="G61" s="25"/>
      <c r="H61" s="25"/>
      <c r="I61" s="2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57"/>
      <c r="AK61" s="57"/>
    </row>
    <row r="62" spans="1:37" s="10" customFormat="1" x14ac:dyDescent="0.3">
      <c r="A62" s="25"/>
      <c r="B62" s="25"/>
      <c r="C62" s="25"/>
      <c r="D62" s="94"/>
      <c r="E62" s="94"/>
      <c r="F62" s="25"/>
      <c r="G62" s="25"/>
      <c r="H62" s="25"/>
      <c r="I62" s="2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57"/>
      <c r="AK62" s="57"/>
    </row>
    <row r="63" spans="1:37" s="10" customFormat="1" x14ac:dyDescent="0.3">
      <c r="A63" s="25"/>
      <c r="B63" s="25"/>
      <c r="C63" s="25"/>
      <c r="D63" s="94"/>
      <c r="E63" s="94"/>
      <c r="F63" s="25"/>
      <c r="G63" s="25"/>
      <c r="H63" s="25"/>
      <c r="I63" s="25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57"/>
      <c r="AK63" s="57"/>
    </row>
    <row r="64" spans="1:37" s="10" customFormat="1" x14ac:dyDescent="0.3">
      <c r="A64" s="25"/>
      <c r="B64" s="25"/>
      <c r="C64" s="25"/>
      <c r="D64" s="94"/>
      <c r="E64" s="94"/>
      <c r="F64" s="25"/>
      <c r="G64" s="25"/>
      <c r="H64" s="25"/>
      <c r="I64" s="25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57"/>
      <c r="AK64" s="57"/>
    </row>
    <row r="65" spans="1:37" s="10" customFormat="1" x14ac:dyDescent="0.3">
      <c r="A65" s="25"/>
      <c r="B65" s="25"/>
      <c r="C65" s="25"/>
      <c r="D65" s="94"/>
      <c r="E65" s="94"/>
      <c r="F65" s="25"/>
      <c r="G65" s="25"/>
      <c r="H65" s="25"/>
      <c r="I65" s="2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57"/>
      <c r="AK65" s="57"/>
    </row>
    <row r="66" spans="1:37" s="10" customFormat="1" x14ac:dyDescent="0.3">
      <c r="A66" s="25"/>
      <c r="B66" s="25"/>
      <c r="C66" s="25"/>
      <c r="D66" s="94"/>
      <c r="E66" s="94"/>
      <c r="F66" s="25"/>
      <c r="G66" s="25"/>
      <c r="H66" s="25"/>
      <c r="I66" s="2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57"/>
      <c r="AK66" s="57"/>
    </row>
    <row r="67" spans="1:37" s="10" customFormat="1" x14ac:dyDescent="0.3">
      <c r="A67" s="25"/>
      <c r="B67" s="25"/>
      <c r="C67" s="25"/>
      <c r="D67" s="94"/>
      <c r="E67" s="94"/>
      <c r="F67" s="25"/>
      <c r="G67" s="25"/>
      <c r="H67" s="25"/>
      <c r="I67" s="2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57"/>
      <c r="AK67" s="57"/>
    </row>
    <row r="68" spans="1:37" s="10" customFormat="1" x14ac:dyDescent="0.3">
      <c r="A68" s="25"/>
      <c r="B68" s="116"/>
      <c r="C68" s="116"/>
      <c r="D68" s="117"/>
      <c r="E68" s="117"/>
      <c r="F68" s="116"/>
      <c r="G68" s="116"/>
      <c r="H68" s="25"/>
      <c r="I68" s="2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57"/>
      <c r="AK68" s="57"/>
    </row>
    <row r="69" spans="1:37" s="10" customFormat="1" x14ac:dyDescent="0.3">
      <c r="A69" s="25"/>
      <c r="B69" s="116"/>
      <c r="C69" s="116"/>
      <c r="D69" s="117"/>
      <c r="E69" s="117"/>
      <c r="F69" s="116"/>
      <c r="G69" s="116"/>
      <c r="H69" s="25"/>
      <c r="I69" s="2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57"/>
      <c r="AK69" s="57"/>
    </row>
    <row r="70" spans="1:37" s="10" customFormat="1" x14ac:dyDescent="0.3">
      <c r="A70" s="25"/>
      <c r="B70" s="116"/>
      <c r="C70" s="116"/>
      <c r="D70" s="117"/>
      <c r="E70" s="117"/>
      <c r="F70" s="116"/>
      <c r="G70" s="116"/>
      <c r="H70" s="25"/>
      <c r="I70" s="25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57"/>
      <c r="AK70" s="57"/>
    </row>
    <row r="71" spans="1:37" s="10" customFormat="1" x14ac:dyDescent="0.3">
      <c r="A71" s="25"/>
      <c r="B71" s="116"/>
      <c r="C71" s="116"/>
      <c r="D71" s="117"/>
      <c r="E71" s="117"/>
      <c r="F71" s="116"/>
      <c r="G71" s="116"/>
      <c r="H71" s="25"/>
      <c r="I71" s="25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57"/>
      <c r="AK71" s="57"/>
    </row>
    <row r="72" spans="1:37" s="10" customFormat="1" x14ac:dyDescent="0.3">
      <c r="A72" s="25"/>
      <c r="B72" s="116"/>
      <c r="C72" s="116"/>
      <c r="D72" s="117"/>
      <c r="E72" s="117"/>
      <c r="F72" s="116"/>
      <c r="G72" s="116"/>
      <c r="H72" s="25"/>
      <c r="I72" s="25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57"/>
      <c r="AK72" s="57"/>
    </row>
    <row r="73" spans="1:37" s="10" customFormat="1" x14ac:dyDescent="0.3">
      <c r="A73" s="25"/>
      <c r="B73" s="116"/>
      <c r="C73" s="116"/>
      <c r="D73" s="117"/>
      <c r="E73" s="117"/>
      <c r="F73" s="116"/>
      <c r="G73" s="116"/>
      <c r="H73" s="25"/>
      <c r="I73" s="25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57"/>
      <c r="AK73" s="57"/>
    </row>
    <row r="74" spans="1:37" s="10" customFormat="1" x14ac:dyDescent="0.3">
      <c r="A74" s="25"/>
      <c r="B74" s="116"/>
      <c r="C74" s="116"/>
      <c r="D74" s="117"/>
      <c r="E74" s="117"/>
      <c r="F74" s="116"/>
      <c r="G74" s="116"/>
      <c r="H74" s="25"/>
      <c r="I74" s="25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57"/>
      <c r="AK74" s="57"/>
    </row>
    <row r="75" spans="1:37" s="10" customFormat="1" x14ac:dyDescent="0.3">
      <c r="A75" s="25"/>
      <c r="B75" s="116"/>
      <c r="C75" s="116"/>
      <c r="D75" s="117"/>
      <c r="E75" s="117"/>
      <c r="F75" s="116"/>
      <c r="G75" s="116"/>
      <c r="H75" s="25"/>
      <c r="I75" s="2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57"/>
      <c r="AK75" s="57"/>
    </row>
    <row r="76" spans="1:37" s="10" customFormat="1" x14ac:dyDescent="0.3">
      <c r="A76" s="25"/>
      <c r="B76" s="116"/>
      <c r="C76" s="116"/>
      <c r="D76" s="117"/>
      <c r="E76" s="117"/>
      <c r="F76" s="116"/>
      <c r="G76" s="116"/>
      <c r="H76" s="25"/>
      <c r="I76" s="2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57"/>
      <c r="AK76" s="57"/>
    </row>
    <row r="77" spans="1:37" s="10" customFormat="1" x14ac:dyDescent="0.3">
      <c r="A77" s="25"/>
      <c r="B77" s="116"/>
      <c r="C77" s="116"/>
      <c r="D77" s="117"/>
      <c r="E77" s="117"/>
      <c r="F77" s="116"/>
      <c r="G77" s="116"/>
      <c r="H77" s="25"/>
      <c r="I77" s="2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57"/>
      <c r="AK77" s="57"/>
    </row>
    <row r="78" spans="1:37" s="10" customFormat="1" x14ac:dyDescent="0.3">
      <c r="A78" s="25"/>
      <c r="B78" s="116"/>
      <c r="C78" s="116"/>
      <c r="D78" s="117"/>
      <c r="E78" s="117"/>
      <c r="F78" s="116"/>
      <c r="G78" s="116"/>
      <c r="H78" s="25"/>
      <c r="I78" s="25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57"/>
      <c r="AK78" s="57"/>
    </row>
    <row r="79" spans="1:37" s="10" customFormat="1" x14ac:dyDescent="0.3">
      <c r="A79" s="25"/>
      <c r="B79" s="116"/>
      <c r="C79" s="116"/>
      <c r="D79" s="117"/>
      <c r="E79" s="117"/>
      <c r="F79" s="116"/>
      <c r="G79" s="116"/>
      <c r="H79" s="25"/>
      <c r="I79" s="25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57"/>
      <c r="AK79" s="57"/>
    </row>
    <row r="80" spans="1:37" s="10" customFormat="1" x14ac:dyDescent="0.3">
      <c r="A80" s="25"/>
      <c r="B80" s="116"/>
      <c r="C80" s="116"/>
      <c r="D80" s="117"/>
      <c r="E80" s="117"/>
      <c r="F80" s="116"/>
      <c r="G80" s="116"/>
      <c r="H80" s="25"/>
      <c r="I80" s="25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57"/>
      <c r="AK80" s="57"/>
    </row>
    <row r="81" spans="1:37" s="10" customFormat="1" x14ac:dyDescent="0.3">
      <c r="A81" s="25"/>
      <c r="B81" s="116"/>
      <c r="C81" s="116"/>
      <c r="D81" s="117"/>
      <c r="E81" s="117"/>
      <c r="F81" s="116"/>
      <c r="G81" s="116"/>
      <c r="H81" s="25"/>
      <c r="I81" s="2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57"/>
      <c r="AK81" s="57"/>
    </row>
    <row r="82" spans="1:37" s="10" customFormat="1" x14ac:dyDescent="0.3">
      <c r="A82" s="25"/>
      <c r="B82" s="116"/>
      <c r="C82" s="116"/>
      <c r="D82" s="117"/>
      <c r="E82" s="117"/>
      <c r="F82" s="116"/>
      <c r="G82" s="116"/>
      <c r="H82" s="25"/>
      <c r="I82" s="25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57"/>
      <c r="AK82" s="57"/>
    </row>
    <row r="83" spans="1:37" s="10" customFormat="1" x14ac:dyDescent="0.3">
      <c r="A83" s="25"/>
      <c r="B83" s="116"/>
      <c r="C83" s="116"/>
      <c r="D83" s="117"/>
      <c r="E83" s="117"/>
      <c r="F83" s="116"/>
      <c r="G83" s="116"/>
      <c r="H83" s="25"/>
      <c r="I83" s="25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57"/>
      <c r="AK83" s="57"/>
    </row>
    <row r="84" spans="1:37" s="10" customFormat="1" x14ac:dyDescent="0.3">
      <c r="A84" s="25"/>
      <c r="B84" s="116"/>
      <c r="C84" s="116"/>
      <c r="D84" s="117"/>
      <c r="E84" s="117"/>
      <c r="F84" s="116"/>
      <c r="G84" s="116"/>
      <c r="H84" s="25"/>
      <c r="I84" s="25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57"/>
      <c r="AK84" s="57"/>
    </row>
    <row r="85" spans="1:37" s="10" customFormat="1" x14ac:dyDescent="0.3">
      <c r="A85" s="25"/>
      <c r="B85" s="116"/>
      <c r="C85" s="116"/>
      <c r="D85" s="117"/>
      <c r="E85" s="117"/>
      <c r="F85" s="116"/>
      <c r="G85" s="116"/>
      <c r="H85" s="25"/>
      <c r="I85" s="2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57"/>
      <c r="AK85" s="57"/>
    </row>
    <row r="86" spans="1:37" s="10" customFormat="1" x14ac:dyDescent="0.3">
      <c r="A86" s="25"/>
      <c r="B86" s="25"/>
      <c r="C86" s="25"/>
      <c r="D86" s="94"/>
      <c r="E86" s="94"/>
      <c r="F86" s="25"/>
      <c r="G86" s="25"/>
      <c r="H86" s="25"/>
      <c r="I86" s="2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57"/>
      <c r="AK86" s="57"/>
    </row>
    <row r="87" spans="1:37" s="10" customFormat="1" x14ac:dyDescent="0.3">
      <c r="A87" s="25"/>
      <c r="B87" s="25"/>
      <c r="C87" s="25"/>
      <c r="D87" s="94"/>
      <c r="E87" s="94"/>
      <c r="F87" s="25"/>
      <c r="G87" s="25"/>
      <c r="H87" s="25"/>
      <c r="I87" s="2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57"/>
      <c r="AK87" s="57"/>
    </row>
    <row r="88" spans="1:37" s="10" customFormat="1" x14ac:dyDescent="0.3">
      <c r="A88" s="25"/>
      <c r="B88" s="25"/>
      <c r="C88" s="25"/>
      <c r="D88" s="94"/>
      <c r="E88" s="94"/>
      <c r="F88" s="25"/>
      <c r="G88" s="25"/>
      <c r="H88" s="25"/>
      <c r="I88" s="25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57"/>
      <c r="AK88" s="57"/>
    </row>
    <row r="89" spans="1:37" s="10" customFormat="1" x14ac:dyDescent="0.3">
      <c r="A89" s="25"/>
      <c r="B89" s="25"/>
      <c r="C89" s="25"/>
      <c r="D89" s="94"/>
      <c r="E89" s="94"/>
      <c r="F89" s="25"/>
      <c r="G89" s="25"/>
      <c r="H89" s="25"/>
      <c r="I89" s="2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57"/>
      <c r="AK89" s="57"/>
    </row>
    <row r="90" spans="1:37" s="10" customFormat="1" x14ac:dyDescent="0.3">
      <c r="A90" s="25"/>
      <c r="B90" s="25"/>
      <c r="C90" s="25"/>
      <c r="D90" s="94"/>
      <c r="E90" s="94"/>
      <c r="F90" s="25"/>
      <c r="G90" s="25"/>
      <c r="H90" s="25"/>
      <c r="I90" s="25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57"/>
      <c r="AK90" s="57"/>
    </row>
    <row r="91" spans="1:37" s="10" customFormat="1" x14ac:dyDescent="0.3">
      <c r="A91" s="25"/>
      <c r="B91" s="25"/>
      <c r="C91" s="25"/>
      <c r="D91" s="94"/>
      <c r="E91" s="94"/>
      <c r="F91" s="25"/>
      <c r="G91" s="25"/>
      <c r="H91" s="25"/>
      <c r="I91" s="25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57"/>
      <c r="AK91" s="57"/>
    </row>
    <row r="92" spans="1:37" s="10" customFormat="1" x14ac:dyDescent="0.3">
      <c r="A92" s="25"/>
      <c r="B92" s="25"/>
      <c r="C92" s="25"/>
      <c r="D92" s="94"/>
      <c r="E92" s="94"/>
      <c r="F92" s="25"/>
      <c r="G92" s="25"/>
      <c r="H92" s="25"/>
      <c r="I92" s="25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57"/>
      <c r="AK92" s="57"/>
    </row>
    <row r="93" spans="1:37" s="10" customFormat="1" x14ac:dyDescent="0.3">
      <c r="A93" s="25"/>
      <c r="B93" s="25"/>
      <c r="C93" s="25"/>
      <c r="D93" s="94"/>
      <c r="E93" s="94"/>
      <c r="F93" s="25"/>
      <c r="G93" s="25"/>
      <c r="H93" s="25"/>
      <c r="I93" s="25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57"/>
      <c r="AK93" s="57"/>
    </row>
    <row r="94" spans="1:37" s="10" customFormat="1" x14ac:dyDescent="0.3">
      <c r="A94" s="25"/>
      <c r="B94" s="25"/>
      <c r="C94" s="25"/>
      <c r="D94" s="94"/>
      <c r="E94" s="94"/>
      <c r="F94" s="25"/>
      <c r="G94" s="25"/>
      <c r="H94" s="25"/>
      <c r="I94" s="25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57"/>
      <c r="AK94" s="57"/>
    </row>
    <row r="95" spans="1:37" s="10" customFormat="1" x14ac:dyDescent="0.3">
      <c r="A95" s="25"/>
      <c r="B95" s="25"/>
      <c r="C95" s="25"/>
      <c r="D95" s="94"/>
      <c r="E95" s="94"/>
      <c r="F95" s="25"/>
      <c r="G95" s="25"/>
      <c r="H95" s="25"/>
      <c r="I95" s="2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57"/>
      <c r="AK95" s="57"/>
    </row>
    <row r="96" spans="1:37" s="10" customFormat="1" x14ac:dyDescent="0.3">
      <c r="A96" s="25"/>
      <c r="B96" s="25"/>
      <c r="C96" s="25"/>
      <c r="D96" s="94"/>
      <c r="E96" s="94"/>
      <c r="F96" s="25"/>
      <c r="G96" s="25"/>
      <c r="H96" s="25"/>
      <c r="I96" s="2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57"/>
      <c r="AK96" s="57"/>
    </row>
    <row r="97" spans="1:37" s="10" customFormat="1" x14ac:dyDescent="0.3">
      <c r="A97" s="25"/>
      <c r="B97" s="25"/>
      <c r="C97" s="25"/>
      <c r="D97" s="94"/>
      <c r="E97" s="94"/>
      <c r="F97" s="25"/>
      <c r="G97" s="25"/>
      <c r="H97" s="25"/>
      <c r="I97" s="2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57"/>
      <c r="AK97" s="57"/>
    </row>
    <row r="98" spans="1:37" s="10" customFormat="1" x14ac:dyDescent="0.3">
      <c r="A98" s="25"/>
      <c r="B98" s="25"/>
      <c r="C98" s="25"/>
      <c r="D98" s="94"/>
      <c r="E98" s="94"/>
      <c r="F98" s="25"/>
      <c r="G98" s="25"/>
      <c r="H98" s="25"/>
      <c r="I98" s="2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57"/>
      <c r="AK98" s="57"/>
    </row>
    <row r="99" spans="1:37" s="10" customFormat="1" x14ac:dyDescent="0.3">
      <c r="A99" s="25"/>
      <c r="B99" s="25"/>
      <c r="C99" s="25"/>
      <c r="D99" s="94"/>
      <c r="E99" s="94"/>
      <c r="F99" s="25"/>
      <c r="G99" s="25"/>
      <c r="H99" s="25"/>
      <c r="I99" s="2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57"/>
      <c r="AK99" s="57"/>
    </row>
    <row r="100" spans="1:37" s="10" customFormat="1" x14ac:dyDescent="0.3">
      <c r="A100" s="25"/>
      <c r="B100" s="25"/>
      <c r="C100" s="25"/>
      <c r="D100" s="94"/>
      <c r="E100" s="94"/>
      <c r="F100" s="25"/>
      <c r="G100" s="25"/>
      <c r="H100" s="25"/>
      <c r="I100" s="2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57"/>
      <c r="AK100" s="57"/>
    </row>
    <row r="101" spans="1:37" s="10" customFormat="1" x14ac:dyDescent="0.3">
      <c r="A101" s="25"/>
      <c r="B101" s="25"/>
      <c r="C101" s="25"/>
      <c r="D101" s="94"/>
      <c r="E101" s="94"/>
      <c r="F101" s="25"/>
      <c r="G101" s="25"/>
      <c r="H101" s="25"/>
      <c r="I101" s="2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57"/>
      <c r="AK101" s="57"/>
    </row>
    <row r="102" spans="1:37" s="10" customFormat="1" x14ac:dyDescent="0.3">
      <c r="A102" s="25"/>
      <c r="B102" s="25"/>
      <c r="C102" s="25"/>
      <c r="D102" s="94"/>
      <c r="E102" s="94"/>
      <c r="F102" s="25"/>
      <c r="G102" s="25"/>
      <c r="H102" s="25"/>
      <c r="I102" s="2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57"/>
      <c r="AK102" s="57"/>
    </row>
    <row r="103" spans="1:37" s="10" customFormat="1" x14ac:dyDescent="0.3">
      <c r="A103" s="25"/>
      <c r="B103" s="25"/>
      <c r="C103" s="25"/>
      <c r="D103" s="94"/>
      <c r="E103" s="94"/>
      <c r="F103" s="25"/>
      <c r="G103" s="25"/>
      <c r="H103" s="25"/>
      <c r="I103" s="2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57"/>
      <c r="AK103" s="57"/>
    </row>
    <row r="104" spans="1:37" s="10" customFormat="1" x14ac:dyDescent="0.3">
      <c r="A104" s="25"/>
      <c r="B104" s="25"/>
      <c r="C104" s="25"/>
      <c r="D104" s="94"/>
      <c r="E104" s="94"/>
      <c r="F104" s="25"/>
      <c r="G104" s="25"/>
      <c r="H104" s="25"/>
      <c r="I104" s="2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57"/>
      <c r="AK104" s="57"/>
    </row>
    <row r="105" spans="1:37" s="10" customFormat="1" x14ac:dyDescent="0.3">
      <c r="A105" s="25"/>
      <c r="B105" s="25"/>
      <c r="C105" s="25"/>
      <c r="D105" s="94"/>
      <c r="E105" s="94"/>
      <c r="F105" s="25"/>
      <c r="G105" s="25"/>
      <c r="H105" s="25"/>
      <c r="I105" s="2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57"/>
      <c r="AK105" s="57"/>
    </row>
    <row r="106" spans="1:37" s="10" customFormat="1" x14ac:dyDescent="0.3">
      <c r="A106" s="25"/>
      <c r="B106" s="25"/>
      <c r="C106" s="25"/>
      <c r="D106" s="94"/>
      <c r="E106" s="94"/>
      <c r="F106" s="25"/>
      <c r="G106" s="25"/>
      <c r="H106" s="25"/>
      <c r="I106" s="2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57"/>
      <c r="AK106" s="57"/>
    </row>
    <row r="107" spans="1:37" s="10" customFormat="1" x14ac:dyDescent="0.3">
      <c r="A107" s="25"/>
      <c r="B107" s="25"/>
      <c r="C107" s="25"/>
      <c r="D107" s="94"/>
      <c r="E107" s="94"/>
      <c r="F107" s="25"/>
      <c r="G107" s="25"/>
      <c r="H107" s="25"/>
      <c r="I107" s="2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57"/>
      <c r="AK107" s="57"/>
    </row>
    <row r="108" spans="1:37" s="10" customFormat="1" x14ac:dyDescent="0.3">
      <c r="A108" s="25"/>
      <c r="B108" s="25"/>
      <c r="C108" s="25"/>
      <c r="D108" s="94"/>
      <c r="E108" s="94"/>
      <c r="F108" s="25"/>
      <c r="G108" s="25"/>
      <c r="H108" s="25"/>
      <c r="I108" s="2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57"/>
      <c r="AK108" s="57"/>
    </row>
    <row r="109" spans="1:37" s="10" customFormat="1" x14ac:dyDescent="0.3">
      <c r="A109" s="25"/>
      <c r="B109" s="25"/>
      <c r="C109" s="25"/>
      <c r="D109" s="94"/>
      <c r="E109" s="94"/>
      <c r="F109" s="25"/>
      <c r="G109" s="25"/>
      <c r="H109" s="25"/>
      <c r="I109" s="2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57"/>
      <c r="AK109" s="57"/>
    </row>
    <row r="110" spans="1:37" s="10" customFormat="1" x14ac:dyDescent="0.3">
      <c r="A110" s="25"/>
      <c r="B110" s="25"/>
      <c r="C110" s="25"/>
      <c r="D110" s="94"/>
      <c r="E110" s="94"/>
      <c r="F110" s="25"/>
      <c r="G110" s="25"/>
      <c r="H110" s="25"/>
      <c r="I110" s="2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57"/>
      <c r="AK110" s="57"/>
    </row>
    <row r="111" spans="1:37" s="10" customFormat="1" x14ac:dyDescent="0.3">
      <c r="A111" s="25"/>
      <c r="B111" s="25"/>
      <c r="C111" s="25"/>
      <c r="D111" s="94"/>
      <c r="E111" s="94"/>
      <c r="F111" s="25"/>
      <c r="G111" s="25"/>
      <c r="H111" s="25"/>
      <c r="I111" s="2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57"/>
      <c r="AK111" s="57"/>
    </row>
    <row r="112" spans="1:37" s="10" customFormat="1" x14ac:dyDescent="0.3">
      <c r="A112" s="25"/>
      <c r="B112" s="25"/>
      <c r="C112" s="25"/>
      <c r="D112" s="94"/>
      <c r="E112" s="94"/>
      <c r="F112" s="25"/>
      <c r="G112" s="25"/>
      <c r="H112" s="25"/>
      <c r="I112" s="2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57"/>
      <c r="AK112" s="57"/>
    </row>
    <row r="113" spans="1:37" s="10" customFormat="1" x14ac:dyDescent="0.3">
      <c r="A113" s="25"/>
      <c r="B113" s="25"/>
      <c r="C113" s="25"/>
      <c r="D113" s="94"/>
      <c r="E113" s="94"/>
      <c r="F113" s="25"/>
      <c r="G113" s="25"/>
      <c r="H113" s="25"/>
      <c r="I113" s="2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57"/>
      <c r="AK113" s="57"/>
    </row>
    <row r="114" spans="1:37" s="10" customFormat="1" x14ac:dyDescent="0.3">
      <c r="A114" s="25"/>
      <c r="B114" s="25"/>
      <c r="C114" s="25"/>
      <c r="D114" s="94"/>
      <c r="E114" s="94"/>
      <c r="F114" s="25"/>
      <c r="G114" s="25"/>
      <c r="H114" s="25"/>
      <c r="I114" s="2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57"/>
      <c r="AK114" s="57"/>
    </row>
    <row r="115" spans="1:37" s="10" customFormat="1" x14ac:dyDescent="0.3">
      <c r="A115" s="25"/>
      <c r="B115" s="25"/>
      <c r="C115" s="25"/>
      <c r="D115" s="94"/>
      <c r="E115" s="94"/>
      <c r="F115" s="25"/>
      <c r="G115" s="25"/>
      <c r="H115" s="25"/>
      <c r="I115" s="2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57"/>
      <c r="AK115" s="57"/>
    </row>
    <row r="116" spans="1:37" s="10" customFormat="1" x14ac:dyDescent="0.3">
      <c r="A116" s="25"/>
      <c r="B116" s="25"/>
      <c r="C116" s="25"/>
      <c r="D116" s="94"/>
      <c r="E116" s="94"/>
      <c r="F116" s="25"/>
      <c r="G116" s="25"/>
      <c r="H116" s="25"/>
      <c r="I116" s="2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57"/>
      <c r="AK116" s="57"/>
    </row>
    <row r="117" spans="1:37" s="10" customFormat="1" x14ac:dyDescent="0.3">
      <c r="A117" s="25"/>
      <c r="B117" s="25"/>
      <c r="C117" s="25"/>
      <c r="D117" s="94"/>
      <c r="E117" s="94"/>
      <c r="F117" s="25"/>
      <c r="G117" s="25"/>
      <c r="H117" s="25"/>
      <c r="I117" s="2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7"/>
      <c r="AK117" s="57"/>
    </row>
    <row r="118" spans="1:37" s="10" customFormat="1" x14ac:dyDescent="0.3">
      <c r="A118" s="25"/>
      <c r="B118" s="25"/>
      <c r="C118" s="25"/>
      <c r="D118" s="94"/>
      <c r="E118" s="94"/>
      <c r="F118" s="25"/>
      <c r="G118" s="25"/>
      <c r="H118" s="25"/>
      <c r="I118" s="2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57"/>
      <c r="AK118" s="57"/>
    </row>
    <row r="119" spans="1:37" s="10" customFormat="1" x14ac:dyDescent="0.3">
      <c r="A119" s="25"/>
      <c r="B119" s="25"/>
      <c r="C119" s="25"/>
      <c r="D119" s="94"/>
      <c r="E119" s="94"/>
      <c r="F119" s="25"/>
      <c r="G119" s="25"/>
      <c r="H119" s="25"/>
      <c r="I119" s="2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57"/>
      <c r="AK119" s="57"/>
    </row>
    <row r="120" spans="1:37" s="10" customFormat="1" x14ac:dyDescent="0.3">
      <c r="A120" s="25"/>
      <c r="B120" s="25"/>
      <c r="C120" s="25"/>
      <c r="D120" s="94"/>
      <c r="E120" s="94"/>
      <c r="F120" s="25"/>
      <c r="G120" s="25"/>
      <c r="H120" s="25"/>
      <c r="I120" s="2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57"/>
      <c r="AK120" s="57"/>
    </row>
    <row r="121" spans="1:37" s="10" customFormat="1" x14ac:dyDescent="0.3">
      <c r="A121" s="25"/>
      <c r="B121" s="25"/>
      <c r="C121" s="25"/>
      <c r="D121" s="94"/>
      <c r="E121" s="94"/>
      <c r="F121" s="25"/>
      <c r="G121" s="25"/>
      <c r="H121" s="25"/>
      <c r="I121" s="2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57"/>
      <c r="AK121" s="57"/>
    </row>
    <row r="122" spans="1:37" s="10" customFormat="1" x14ac:dyDescent="0.3">
      <c r="A122" s="25"/>
      <c r="B122" s="25"/>
      <c r="C122" s="25"/>
      <c r="D122" s="94"/>
      <c r="E122" s="94"/>
      <c r="F122" s="25"/>
      <c r="G122" s="25"/>
      <c r="H122" s="25"/>
      <c r="I122" s="2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57"/>
      <c r="AK122" s="57"/>
    </row>
    <row r="123" spans="1:37" s="10" customFormat="1" x14ac:dyDescent="0.3">
      <c r="A123" s="25"/>
      <c r="B123" s="25"/>
      <c r="C123" s="25"/>
      <c r="D123" s="94"/>
      <c r="E123" s="94"/>
      <c r="F123" s="25"/>
      <c r="G123" s="25"/>
      <c r="H123" s="25"/>
      <c r="I123" s="2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57"/>
      <c r="AK123" s="57"/>
    </row>
    <row r="124" spans="1:37" s="10" customFormat="1" x14ac:dyDescent="0.3">
      <c r="A124" s="25"/>
      <c r="B124" s="25"/>
      <c r="C124" s="25"/>
      <c r="D124" s="94"/>
      <c r="E124" s="94"/>
      <c r="F124" s="25"/>
      <c r="G124" s="25"/>
      <c r="H124" s="25"/>
      <c r="I124" s="2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57"/>
      <c r="AK124" s="57"/>
    </row>
    <row r="125" spans="1:37" s="10" customFormat="1" x14ac:dyDescent="0.3">
      <c r="A125" s="25"/>
      <c r="B125" s="25"/>
      <c r="C125" s="25"/>
      <c r="D125" s="94"/>
      <c r="E125" s="94"/>
      <c r="F125" s="25"/>
      <c r="G125" s="25"/>
      <c r="H125" s="25"/>
      <c r="I125" s="2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57"/>
      <c r="AK125" s="57"/>
    </row>
    <row r="126" spans="1:37" s="10" customFormat="1" x14ac:dyDescent="0.3">
      <c r="A126" s="25"/>
      <c r="B126" s="25"/>
      <c r="C126" s="25"/>
      <c r="D126" s="94"/>
      <c r="E126" s="94"/>
      <c r="F126" s="25"/>
      <c r="G126" s="25"/>
      <c r="H126" s="25"/>
      <c r="I126" s="2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57"/>
      <c r="AK126" s="57"/>
    </row>
    <row r="127" spans="1:37" s="10" customFormat="1" x14ac:dyDescent="0.3">
      <c r="A127" s="25"/>
      <c r="B127" s="25"/>
      <c r="C127" s="25"/>
      <c r="D127" s="94"/>
      <c r="E127" s="94"/>
      <c r="F127" s="25"/>
      <c r="G127" s="25"/>
      <c r="H127" s="25"/>
      <c r="I127" s="2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57"/>
      <c r="AK127" s="57"/>
    </row>
    <row r="128" spans="1:37" s="10" customFormat="1" x14ac:dyDescent="0.3">
      <c r="A128" s="25"/>
      <c r="B128" s="25"/>
      <c r="C128" s="25"/>
      <c r="D128" s="94"/>
      <c r="E128" s="94"/>
      <c r="F128" s="25"/>
      <c r="G128" s="25"/>
      <c r="H128" s="25"/>
      <c r="I128" s="2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57"/>
      <c r="AK128" s="57"/>
    </row>
    <row r="129" spans="1:55" s="10" customFormat="1" x14ac:dyDescent="0.3">
      <c r="A129" s="25"/>
      <c r="B129" s="25"/>
      <c r="C129" s="25"/>
      <c r="D129" s="94"/>
      <c r="E129" s="94"/>
      <c r="F129" s="25"/>
      <c r="G129" s="25"/>
      <c r="H129" s="25"/>
      <c r="I129" s="2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57"/>
      <c r="AK129" s="57"/>
    </row>
    <row r="130" spans="1:55" s="10" customFormat="1" x14ac:dyDescent="0.3">
      <c r="A130" s="25"/>
      <c r="B130" s="25"/>
      <c r="C130" s="25"/>
      <c r="D130" s="94"/>
      <c r="E130" s="94"/>
      <c r="F130" s="25"/>
      <c r="G130" s="25"/>
      <c r="H130" s="25"/>
      <c r="I130" s="2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57"/>
      <c r="AK130" s="57"/>
    </row>
    <row r="131" spans="1:55" s="10" customFormat="1" x14ac:dyDescent="0.3">
      <c r="A131" s="25"/>
      <c r="B131" s="25"/>
      <c r="C131" s="25"/>
      <c r="D131" s="94"/>
      <c r="E131" s="94"/>
      <c r="F131" s="25"/>
      <c r="G131" s="25"/>
      <c r="H131" s="25"/>
      <c r="I131" s="2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57"/>
      <c r="AK131" s="57"/>
    </row>
    <row r="132" spans="1:55" s="10" customFormat="1" x14ac:dyDescent="0.3">
      <c r="A132" s="25"/>
      <c r="B132" s="25"/>
      <c r="C132" s="25"/>
      <c r="D132" s="94"/>
      <c r="E132" s="94"/>
      <c r="F132" s="25"/>
      <c r="G132" s="25"/>
      <c r="H132" s="25"/>
      <c r="I132" s="2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57"/>
      <c r="AK132" s="57"/>
    </row>
    <row r="133" spans="1:55" s="10" customFormat="1" x14ac:dyDescent="0.3">
      <c r="A133" s="25"/>
      <c r="B133" s="25"/>
      <c r="C133" s="25"/>
      <c r="D133" s="94"/>
      <c r="E133" s="94"/>
      <c r="F133" s="25"/>
      <c r="G133" s="25"/>
      <c r="H133" s="25"/>
      <c r="I133" s="2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57"/>
      <c r="AK133" s="57"/>
    </row>
    <row r="134" spans="1:55" s="10" customFormat="1" x14ac:dyDescent="0.3">
      <c r="A134" s="25"/>
      <c r="B134" s="25"/>
      <c r="C134" s="25"/>
      <c r="D134" s="94"/>
      <c r="E134" s="94"/>
      <c r="F134" s="25"/>
      <c r="G134" s="25"/>
      <c r="H134" s="25"/>
      <c r="I134" s="2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57"/>
      <c r="AK134" s="57"/>
    </row>
    <row r="135" spans="1:55" s="10" customFormat="1" x14ac:dyDescent="0.3">
      <c r="A135" s="25"/>
      <c r="B135" s="25"/>
      <c r="C135" s="25"/>
      <c r="D135" s="94"/>
      <c r="E135" s="94"/>
      <c r="F135" s="25"/>
      <c r="G135" s="25"/>
      <c r="H135" s="25"/>
      <c r="I135" s="2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57"/>
      <c r="AK135" s="57"/>
    </row>
    <row r="136" spans="1:55" s="10" customFormat="1" x14ac:dyDescent="0.3">
      <c r="A136" s="25"/>
      <c r="B136" s="25"/>
      <c r="C136" s="25"/>
      <c r="D136" s="94"/>
      <c r="E136" s="94"/>
      <c r="F136" s="25"/>
      <c r="G136" s="25"/>
      <c r="H136" s="25"/>
      <c r="I136" s="2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57"/>
      <c r="AK136" s="57"/>
    </row>
    <row r="137" spans="1:55" s="10" customFormat="1" x14ac:dyDescent="0.3">
      <c r="A137" s="25"/>
      <c r="B137" s="25"/>
      <c r="C137" s="25"/>
      <c r="D137" s="94"/>
      <c r="E137" s="94"/>
      <c r="F137" s="25"/>
      <c r="G137" s="25"/>
      <c r="H137" s="25"/>
      <c r="I137" s="2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57"/>
      <c r="AK137" s="57"/>
    </row>
    <row r="138" spans="1:55" s="10" customFormat="1" x14ac:dyDescent="0.3">
      <c r="A138" s="25"/>
      <c r="B138" s="25"/>
      <c r="C138" s="25"/>
      <c r="D138" s="94"/>
      <c r="E138" s="94"/>
      <c r="F138" s="25"/>
      <c r="G138" s="25"/>
      <c r="H138" s="25"/>
      <c r="I138" s="2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57"/>
      <c r="AK138" s="57"/>
    </row>
    <row r="139" spans="1:55" s="10" customFormat="1" x14ac:dyDescent="0.3">
      <c r="A139" s="25"/>
      <c r="B139" s="25"/>
      <c r="C139" s="25"/>
      <c r="D139" s="94"/>
      <c r="E139" s="94"/>
      <c r="F139" s="25"/>
      <c r="G139" s="25"/>
      <c r="H139" s="25"/>
      <c r="I139" s="2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57"/>
      <c r="AK139" s="57"/>
    </row>
    <row r="140" spans="1:55" s="10" customFormat="1" x14ac:dyDescent="0.3">
      <c r="A140" s="25"/>
      <c r="B140" s="25"/>
      <c r="C140" s="25"/>
      <c r="D140" s="94"/>
      <c r="E140" s="94"/>
      <c r="F140" s="25"/>
      <c r="G140" s="25"/>
      <c r="H140" s="25"/>
      <c r="I140" s="2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57"/>
      <c r="AK140" s="57"/>
    </row>
    <row r="141" spans="1:55" s="10" customFormat="1" x14ac:dyDescent="0.3">
      <c r="A141" s="25"/>
      <c r="B141" s="25"/>
      <c r="C141" s="25"/>
      <c r="D141" s="94"/>
      <c r="E141" s="94"/>
      <c r="F141" s="25"/>
      <c r="G141" s="25"/>
      <c r="H141" s="25"/>
      <c r="I141" s="2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57"/>
      <c r="AK141" s="57"/>
    </row>
    <row r="142" spans="1:55" s="10" customFormat="1" x14ac:dyDescent="0.3">
      <c r="A142" s="25"/>
      <c r="B142" s="25"/>
      <c r="C142" s="25"/>
      <c r="D142" s="94"/>
      <c r="E142" s="94"/>
      <c r="F142" s="25"/>
      <c r="G142" s="25"/>
      <c r="H142" s="25"/>
      <c r="I142" s="2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57"/>
      <c r="AK142" s="57"/>
    </row>
    <row r="143" spans="1:55" s="10" customFormat="1" x14ac:dyDescent="0.3">
      <c r="A143" s="25"/>
      <c r="B143" s="25"/>
      <c r="C143" s="25"/>
      <c r="D143" s="94"/>
      <c r="E143" s="94"/>
      <c r="F143" s="25"/>
      <c r="G143" s="25"/>
      <c r="H143" s="25"/>
      <c r="I143" s="2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57"/>
      <c r="AK143" s="57"/>
    </row>
    <row r="144" spans="1:55" x14ac:dyDescent="0.3">
      <c r="A144" s="25"/>
      <c r="B144" s="25"/>
      <c r="C144" s="25"/>
      <c r="D144" s="94"/>
      <c r="E144" s="94"/>
      <c r="F144" s="25"/>
      <c r="G144" s="25"/>
      <c r="H144" s="25"/>
      <c r="I144" s="2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57"/>
      <c r="AK144" s="57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x14ac:dyDescent="0.3">
      <c r="A145" s="25"/>
      <c r="B145" s="25"/>
      <c r="C145" s="25"/>
      <c r="D145" s="94"/>
      <c r="E145" s="94"/>
      <c r="F145" s="25"/>
      <c r="G145" s="25"/>
      <c r="H145" s="25"/>
      <c r="I145" s="2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57"/>
      <c r="AK145" s="57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x14ac:dyDescent="0.3">
      <c r="A146" s="25"/>
      <c r="B146" s="25"/>
      <c r="C146" s="25"/>
      <c r="D146" s="94"/>
      <c r="E146" s="94"/>
      <c r="F146" s="25"/>
      <c r="G146" s="25"/>
      <c r="H146" s="25"/>
      <c r="I146" s="2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57"/>
      <c r="AK146" s="57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x14ac:dyDescent="0.3">
      <c r="A147" s="25"/>
      <c r="B147" s="25"/>
      <c r="C147" s="25"/>
      <c r="D147" s="94"/>
      <c r="E147" s="94"/>
      <c r="F147" s="25"/>
      <c r="G147" s="25"/>
      <c r="H147" s="25"/>
      <c r="I147" s="2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57"/>
      <c r="AK147" s="57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x14ac:dyDescent="0.3">
      <c r="A148" s="25"/>
      <c r="B148" s="25"/>
      <c r="C148" s="25"/>
      <c r="D148" s="94"/>
      <c r="E148" s="94"/>
      <c r="F148" s="25"/>
      <c r="G148" s="25"/>
      <c r="H148" s="25"/>
      <c r="I148" s="2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57"/>
      <c r="AK148" s="57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x14ac:dyDescent="0.3">
      <c r="A149" s="25"/>
      <c r="B149" s="25"/>
      <c r="C149" s="25"/>
      <c r="D149" s="94"/>
      <c r="E149" s="94"/>
      <c r="F149" s="25"/>
      <c r="G149" s="25"/>
      <c r="H149" s="25"/>
      <c r="I149" s="2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57"/>
      <c r="AK149" s="57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x14ac:dyDescent="0.3">
      <c r="A150" s="25"/>
      <c r="B150" s="25"/>
      <c r="C150" s="25"/>
      <c r="D150" s="94"/>
      <c r="E150" s="94"/>
      <c r="F150" s="25"/>
      <c r="G150" s="25"/>
      <c r="H150" s="25"/>
      <c r="I150" s="2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57"/>
      <c r="AK150" s="57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x14ac:dyDescent="0.3">
      <c r="A151" s="25"/>
      <c r="B151" s="25"/>
      <c r="C151" s="25"/>
      <c r="D151" s="94"/>
      <c r="E151" s="94"/>
      <c r="F151" s="25"/>
      <c r="G151" s="25"/>
      <c r="H151" s="25"/>
      <c r="I151" s="2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57"/>
      <c r="AK151" s="57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x14ac:dyDescent="0.3">
      <c r="A152" s="25"/>
      <c r="B152" s="25"/>
      <c r="C152" s="25"/>
      <c r="D152" s="94"/>
      <c r="E152" s="94"/>
      <c r="F152" s="25"/>
      <c r="G152" s="25"/>
      <c r="H152" s="25"/>
      <c r="I152" s="2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57"/>
      <c r="AK152" s="57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x14ac:dyDescent="0.3">
      <c r="A153" s="25"/>
      <c r="B153" s="25"/>
      <c r="C153" s="25"/>
      <c r="D153" s="94"/>
      <c r="E153" s="94"/>
      <c r="F153" s="25"/>
      <c r="G153" s="25"/>
      <c r="H153" s="25"/>
      <c r="I153" s="2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57"/>
      <c r="AK153" s="57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x14ac:dyDescent="0.3">
      <c r="A154" s="25"/>
      <c r="B154" s="25"/>
      <c r="C154" s="25"/>
      <c r="D154" s="94"/>
      <c r="E154" s="94"/>
      <c r="F154" s="25"/>
      <c r="G154" s="25"/>
      <c r="H154" s="25"/>
      <c r="I154" s="2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57"/>
      <c r="AK154" s="57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x14ac:dyDescent="0.3">
      <c r="A155" s="25"/>
      <c r="B155" s="25"/>
      <c r="C155" s="25"/>
      <c r="D155" s="94"/>
      <c r="E155" s="94"/>
      <c r="F155" s="25"/>
      <c r="G155" s="25"/>
      <c r="H155" s="25"/>
      <c r="I155" s="2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57"/>
      <c r="AK155" s="57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x14ac:dyDescent="0.3">
      <c r="A156" s="25"/>
      <c r="B156" s="25"/>
      <c r="C156" s="25"/>
      <c r="D156" s="94"/>
      <c r="E156" s="94"/>
      <c r="F156" s="25"/>
      <c r="G156" s="25"/>
      <c r="H156" s="25"/>
      <c r="I156" s="2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57"/>
      <c r="AK156" s="57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x14ac:dyDescent="0.3">
      <c r="A157" s="25"/>
      <c r="B157" s="25"/>
      <c r="C157" s="25"/>
      <c r="D157" s="94"/>
      <c r="E157" s="94"/>
      <c r="F157" s="25"/>
      <c r="G157" s="25"/>
      <c r="H157" s="25"/>
      <c r="I157" s="2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57"/>
      <c r="AK157" s="57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x14ac:dyDescent="0.3">
      <c r="A158" s="25"/>
      <c r="B158" s="25"/>
      <c r="C158" s="25"/>
      <c r="D158" s="94"/>
      <c r="E158" s="94"/>
      <c r="F158" s="25"/>
      <c r="G158" s="25"/>
      <c r="H158" s="25"/>
      <c r="I158" s="2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57"/>
      <c r="AK158" s="57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x14ac:dyDescent="0.3">
      <c r="A159" s="25"/>
      <c r="B159" s="25"/>
      <c r="C159" s="25"/>
      <c r="D159" s="94"/>
      <c r="E159" s="94"/>
      <c r="F159" s="25"/>
      <c r="G159" s="25"/>
      <c r="H159" s="25"/>
      <c r="I159" s="2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57"/>
      <c r="AK159" s="57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x14ac:dyDescent="0.3">
      <c r="A160" s="25"/>
      <c r="B160" s="25"/>
      <c r="C160" s="25"/>
      <c r="D160" s="94"/>
      <c r="E160" s="94"/>
      <c r="F160" s="25"/>
      <c r="G160" s="25"/>
      <c r="H160" s="25"/>
      <c r="I160" s="2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57"/>
      <c r="AK160" s="57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x14ac:dyDescent="0.3">
      <c r="A161" s="25"/>
      <c r="B161" s="25"/>
      <c r="C161" s="25"/>
      <c r="D161" s="94"/>
      <c r="E161" s="94"/>
      <c r="F161" s="25"/>
      <c r="G161" s="25"/>
      <c r="H161" s="25"/>
      <c r="I161" s="2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57"/>
      <c r="AK161" s="57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x14ac:dyDescent="0.3">
      <c r="A162" s="25"/>
      <c r="B162" s="25"/>
      <c r="C162" s="25"/>
      <c r="D162" s="94"/>
      <c r="E162" s="94"/>
      <c r="F162" s="25"/>
      <c r="G162" s="25"/>
      <c r="H162" s="25"/>
      <c r="I162" s="2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57"/>
      <c r="AK162" s="57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x14ac:dyDescent="0.3">
      <c r="A163" s="25"/>
      <c r="B163" s="25"/>
      <c r="C163" s="25"/>
      <c r="D163" s="94"/>
      <c r="E163" s="94"/>
      <c r="F163" s="25"/>
      <c r="G163" s="25"/>
      <c r="H163" s="25"/>
      <c r="I163" s="2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57"/>
      <c r="AK163" s="57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x14ac:dyDescent="0.3">
      <c r="A164" s="25"/>
      <c r="B164" s="25"/>
      <c r="C164" s="25"/>
      <c r="D164" s="94"/>
      <c r="E164" s="94"/>
      <c r="F164" s="25"/>
      <c r="G164" s="25"/>
      <c r="H164" s="25"/>
      <c r="I164" s="2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57"/>
      <c r="AK164" s="57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x14ac:dyDescent="0.3">
      <c r="A165" s="25"/>
      <c r="B165" s="25"/>
      <c r="C165" s="25"/>
      <c r="D165" s="94"/>
      <c r="E165" s="94"/>
      <c r="F165" s="25"/>
      <c r="G165" s="25"/>
      <c r="H165" s="25"/>
      <c r="I165" s="2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57"/>
      <c r="AK165" s="57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x14ac:dyDescent="0.3">
      <c r="A166" s="25"/>
      <c r="B166" s="25"/>
      <c r="C166" s="25"/>
      <c r="D166" s="94"/>
      <c r="E166" s="94"/>
      <c r="F166" s="25"/>
      <c r="G166" s="25"/>
      <c r="H166" s="25"/>
      <c r="I166" s="2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57"/>
      <c r="AK166" s="57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x14ac:dyDescent="0.3">
      <c r="A167" s="25"/>
      <c r="B167" s="25"/>
      <c r="C167" s="25"/>
      <c r="D167" s="94"/>
      <c r="E167" s="94"/>
      <c r="F167" s="25"/>
      <c r="G167" s="25"/>
      <c r="H167" s="25"/>
      <c r="I167" s="2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57"/>
      <c r="AK167" s="57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x14ac:dyDescent="0.3">
      <c r="A168" s="25"/>
      <c r="B168" s="25"/>
      <c r="C168" s="25"/>
      <c r="D168" s="94"/>
      <c r="E168" s="94"/>
      <c r="F168" s="25"/>
      <c r="G168" s="25"/>
      <c r="H168" s="25"/>
      <c r="I168" s="2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57"/>
      <c r="AK168" s="57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x14ac:dyDescent="0.3">
      <c r="A169" s="25"/>
      <c r="B169" s="25"/>
      <c r="C169" s="25"/>
      <c r="D169" s="94"/>
      <c r="E169" s="94"/>
      <c r="F169" s="25"/>
      <c r="G169" s="25"/>
      <c r="H169" s="25"/>
      <c r="I169" s="2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57"/>
      <c r="AK169" s="57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x14ac:dyDescent="0.3">
      <c r="A170" s="25"/>
      <c r="B170" s="25"/>
      <c r="C170" s="25"/>
      <c r="D170" s="94"/>
      <c r="E170" s="94"/>
      <c r="F170" s="25"/>
      <c r="G170" s="25"/>
      <c r="H170" s="25"/>
      <c r="I170" s="2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57"/>
      <c r="AK170" s="57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x14ac:dyDescent="0.3">
      <c r="A171" s="25"/>
      <c r="B171" s="25"/>
      <c r="C171" s="25"/>
      <c r="D171" s="94"/>
      <c r="E171" s="94"/>
      <c r="F171" s="25"/>
      <c r="G171" s="25"/>
      <c r="H171" s="25"/>
      <c r="I171" s="2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57"/>
      <c r="AK171" s="57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x14ac:dyDescent="0.3">
      <c r="A172" s="25"/>
      <c r="B172" s="25"/>
      <c r="C172" s="25"/>
      <c r="D172" s="94"/>
      <c r="E172" s="94"/>
      <c r="F172" s="25"/>
      <c r="G172" s="25"/>
      <c r="H172" s="25"/>
      <c r="I172" s="2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57"/>
      <c r="AK172" s="57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x14ac:dyDescent="0.3">
      <c r="A173" s="25"/>
      <c r="B173" s="25"/>
      <c r="C173" s="25"/>
      <c r="D173" s="94"/>
      <c r="E173" s="94"/>
      <c r="F173" s="25"/>
      <c r="G173" s="25"/>
      <c r="H173" s="25"/>
      <c r="I173" s="2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57"/>
      <c r="AK173" s="57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x14ac:dyDescent="0.3">
      <c r="A174" s="25"/>
      <c r="B174" s="25"/>
      <c r="C174" s="25"/>
      <c r="D174" s="94"/>
      <c r="E174" s="94"/>
      <c r="F174" s="25"/>
      <c r="G174" s="25"/>
      <c r="H174" s="25"/>
      <c r="I174" s="2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57"/>
      <c r="AK174" s="57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x14ac:dyDescent="0.3">
      <c r="A175" s="25"/>
      <c r="B175" s="25"/>
      <c r="C175" s="25"/>
      <c r="D175" s="94"/>
      <c r="E175" s="94"/>
      <c r="F175" s="25"/>
      <c r="G175" s="25"/>
      <c r="H175" s="25"/>
      <c r="I175" s="2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57"/>
      <c r="AK175" s="57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x14ac:dyDescent="0.3">
      <c r="A176" s="25"/>
      <c r="B176" s="25"/>
      <c r="C176" s="25"/>
      <c r="D176" s="94"/>
      <c r="E176" s="94"/>
      <c r="F176" s="25"/>
      <c r="G176" s="25"/>
      <c r="H176" s="25"/>
      <c r="I176" s="2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57"/>
      <c r="AK176" s="57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x14ac:dyDescent="0.3">
      <c r="A177" s="25"/>
      <c r="B177" s="25"/>
      <c r="C177" s="25"/>
      <c r="D177" s="94"/>
      <c r="E177" s="94"/>
      <c r="F177" s="25"/>
      <c r="G177" s="25"/>
      <c r="H177" s="25"/>
      <c r="I177" s="2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57"/>
      <c r="AK177" s="57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x14ac:dyDescent="0.3">
      <c r="A178" s="25"/>
      <c r="B178" s="25"/>
      <c r="C178" s="25"/>
      <c r="D178" s="94"/>
      <c r="E178" s="94"/>
      <c r="F178" s="25"/>
      <c r="G178" s="25"/>
      <c r="H178" s="25"/>
      <c r="I178" s="2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57"/>
      <c r="AK178" s="57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x14ac:dyDescent="0.3">
      <c r="A179" s="25"/>
      <c r="B179" s="25"/>
      <c r="C179" s="25"/>
      <c r="D179" s="94"/>
      <c r="E179" s="94"/>
      <c r="F179" s="25"/>
      <c r="G179" s="25"/>
      <c r="H179" s="25"/>
      <c r="I179" s="2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57"/>
      <c r="AK179" s="57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x14ac:dyDescent="0.3">
      <c r="A180" s="25"/>
      <c r="B180" s="25"/>
      <c r="C180" s="25"/>
      <c r="D180" s="94"/>
      <c r="E180" s="94"/>
      <c r="F180" s="25"/>
      <c r="G180" s="25"/>
      <c r="H180" s="25"/>
      <c r="I180" s="2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57"/>
      <c r="AK180" s="57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x14ac:dyDescent="0.3">
      <c r="A181" s="25"/>
      <c r="B181" s="25"/>
      <c r="C181" s="25"/>
      <c r="D181" s="94"/>
      <c r="E181" s="94"/>
      <c r="F181" s="25"/>
      <c r="G181" s="25"/>
      <c r="H181" s="25"/>
      <c r="I181" s="2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57"/>
      <c r="AK181" s="57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x14ac:dyDescent="0.3">
      <c r="A182" s="25"/>
      <c r="B182" s="25"/>
      <c r="C182" s="25"/>
      <c r="D182" s="94"/>
      <c r="E182" s="94"/>
      <c r="F182" s="25"/>
      <c r="G182" s="25"/>
      <c r="H182" s="25"/>
      <c r="I182" s="2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57"/>
      <c r="AK182" s="57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x14ac:dyDescent="0.3">
      <c r="A183" s="25"/>
      <c r="B183" s="25"/>
      <c r="C183" s="25"/>
      <c r="D183" s="94"/>
      <c r="E183" s="94"/>
      <c r="F183" s="25"/>
      <c r="G183" s="25"/>
      <c r="H183" s="25"/>
      <c r="I183" s="2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57"/>
      <c r="AK183" s="57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x14ac:dyDescent="0.3">
      <c r="A184" s="25"/>
      <c r="B184" s="25"/>
      <c r="C184" s="25"/>
      <c r="D184" s="94"/>
      <c r="E184" s="94"/>
      <c r="F184" s="25"/>
      <c r="G184" s="25"/>
      <c r="H184" s="25"/>
      <c r="I184" s="2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57"/>
      <c r="AK184" s="57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x14ac:dyDescent="0.3">
      <c r="A185" s="25"/>
      <c r="B185" s="25"/>
      <c r="C185" s="25"/>
      <c r="D185" s="94"/>
      <c r="E185" s="94"/>
      <c r="F185" s="25"/>
      <c r="G185" s="25"/>
      <c r="H185" s="25"/>
      <c r="I185" s="2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57"/>
      <c r="AK185" s="57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x14ac:dyDescent="0.3">
      <c r="A186" s="25"/>
      <c r="B186" s="25"/>
      <c r="C186" s="25"/>
      <c r="D186" s="94"/>
      <c r="E186" s="94"/>
      <c r="F186" s="25"/>
      <c r="G186" s="25"/>
      <c r="H186" s="25"/>
      <c r="I186" s="2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57"/>
      <c r="AK186" s="57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x14ac:dyDescent="0.3">
      <c r="A187" s="25"/>
      <c r="B187" s="25"/>
      <c r="C187" s="25"/>
      <c r="D187" s="94"/>
      <c r="E187" s="94"/>
      <c r="F187" s="25"/>
      <c r="G187" s="25"/>
      <c r="H187" s="25"/>
      <c r="I187" s="2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57"/>
      <c r="AK187" s="57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x14ac:dyDescent="0.3">
      <c r="A188" s="25"/>
      <c r="B188" s="25"/>
      <c r="C188" s="25"/>
      <c r="D188" s="94"/>
      <c r="E188" s="94"/>
      <c r="F188" s="25"/>
      <c r="G188" s="25"/>
      <c r="H188" s="25"/>
      <c r="I188" s="2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57"/>
      <c r="AK188" s="57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x14ac:dyDescent="0.3">
      <c r="A189" s="25"/>
      <c r="B189" s="25"/>
      <c r="C189" s="25"/>
      <c r="D189" s="94"/>
      <c r="E189" s="94"/>
      <c r="F189" s="25"/>
      <c r="G189" s="25"/>
      <c r="H189" s="25"/>
      <c r="I189" s="2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57"/>
      <c r="AK189" s="57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x14ac:dyDescent="0.3">
      <c r="A190" s="25"/>
      <c r="B190" s="25"/>
      <c r="C190" s="25"/>
      <c r="D190" s="94"/>
      <c r="E190" s="94"/>
      <c r="F190" s="25"/>
      <c r="G190" s="25"/>
      <c r="H190" s="25"/>
      <c r="I190" s="2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57"/>
      <c r="AK190" s="57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x14ac:dyDescent="0.3">
      <c r="A191" s="25"/>
      <c r="B191" s="25"/>
      <c r="C191" s="25"/>
      <c r="D191" s="94"/>
      <c r="E191" s="94"/>
      <c r="F191" s="25"/>
      <c r="G191" s="25"/>
      <c r="H191" s="25"/>
      <c r="I191" s="2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57"/>
      <c r="AK191" s="57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x14ac:dyDescent="0.3">
      <c r="A192" s="25"/>
      <c r="B192" s="25"/>
      <c r="C192" s="25"/>
      <c r="D192" s="94"/>
      <c r="E192" s="94"/>
      <c r="F192" s="25"/>
      <c r="G192" s="25"/>
      <c r="H192" s="25"/>
      <c r="I192" s="2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57"/>
      <c r="AK192" s="57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x14ac:dyDescent="0.3">
      <c r="A193" s="25"/>
      <c r="B193" s="25"/>
      <c r="C193" s="25"/>
      <c r="D193" s="94"/>
      <c r="E193" s="94"/>
      <c r="F193" s="25"/>
      <c r="G193" s="25"/>
      <c r="H193" s="25"/>
      <c r="I193" s="2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57"/>
      <c r="AK193" s="57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x14ac:dyDescent="0.3">
      <c r="A194" s="25"/>
      <c r="B194" s="25"/>
      <c r="C194" s="25"/>
      <c r="D194" s="94"/>
      <c r="E194" s="94"/>
      <c r="F194" s="25"/>
      <c r="G194" s="25"/>
      <c r="H194" s="25"/>
      <c r="I194" s="2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57"/>
      <c r="AK194" s="57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x14ac:dyDescent="0.3">
      <c r="A195" s="25"/>
      <c r="B195" s="25"/>
      <c r="C195" s="25"/>
      <c r="D195" s="94"/>
      <c r="E195" s="94"/>
      <c r="F195" s="25"/>
      <c r="G195" s="25"/>
      <c r="H195" s="25"/>
      <c r="I195" s="2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57"/>
      <c r="AK195" s="57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x14ac:dyDescent="0.3">
      <c r="A196" s="25"/>
      <c r="B196" s="25"/>
      <c r="C196" s="25"/>
      <c r="D196" s="94"/>
      <c r="E196" s="94"/>
      <c r="F196" s="25"/>
      <c r="G196" s="25"/>
      <c r="H196" s="25"/>
      <c r="I196" s="2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57"/>
      <c r="AK196" s="57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x14ac:dyDescent="0.3">
      <c r="A197" s="25"/>
      <c r="B197" s="25"/>
      <c r="C197" s="25"/>
      <c r="D197" s="94"/>
      <c r="E197" s="94"/>
      <c r="F197" s="25"/>
      <c r="G197" s="25"/>
      <c r="H197" s="25"/>
      <c r="I197" s="2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57"/>
      <c r="AK197" s="57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x14ac:dyDescent="0.3">
      <c r="A198" s="25"/>
      <c r="B198" s="25"/>
      <c r="C198" s="25"/>
      <c r="D198" s="94"/>
      <c r="E198" s="94"/>
      <c r="F198" s="25"/>
      <c r="G198" s="25"/>
      <c r="H198" s="25"/>
      <c r="I198" s="2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57"/>
      <c r="AK198" s="57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x14ac:dyDescent="0.3">
      <c r="A199" s="25"/>
      <c r="B199" s="25"/>
      <c r="C199" s="25"/>
      <c r="D199" s="94"/>
      <c r="E199" s="94"/>
      <c r="F199" s="25"/>
      <c r="G199" s="25"/>
      <c r="H199" s="25"/>
      <c r="I199" s="2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57"/>
      <c r="AK199" s="57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x14ac:dyDescent="0.3">
      <c r="A200" s="25"/>
      <c r="B200" s="25"/>
      <c r="C200" s="25"/>
      <c r="D200" s="94"/>
      <c r="E200" s="94"/>
      <c r="F200" s="25"/>
      <c r="G200" s="25"/>
      <c r="H200" s="25"/>
      <c r="I200" s="2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57"/>
      <c r="AK200" s="57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x14ac:dyDescent="0.3">
      <c r="A201" s="25"/>
      <c r="B201" s="25"/>
      <c r="C201" s="25"/>
      <c r="D201" s="94"/>
      <c r="E201" s="94"/>
      <c r="F201" s="25"/>
      <c r="G201" s="25"/>
      <c r="H201" s="25"/>
      <c r="I201" s="2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57"/>
      <c r="AK201" s="57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x14ac:dyDescent="0.3">
      <c r="A202" s="25"/>
      <c r="B202" s="25"/>
      <c r="C202" s="25"/>
      <c r="D202" s="94"/>
      <c r="E202" s="94"/>
      <c r="F202" s="25"/>
      <c r="G202" s="25"/>
      <c r="H202" s="25"/>
      <c r="I202" s="2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57"/>
      <c r="AK202" s="57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x14ac:dyDescent="0.3">
      <c r="A203" s="25"/>
      <c r="B203" s="25"/>
      <c r="C203" s="25"/>
      <c r="D203" s="94"/>
      <c r="E203" s="94"/>
      <c r="F203" s="25"/>
      <c r="G203" s="25"/>
      <c r="H203" s="25"/>
      <c r="I203" s="2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57"/>
      <c r="AK203" s="57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x14ac:dyDescent="0.3">
      <c r="A204" s="25"/>
      <c r="B204" s="25"/>
      <c r="C204" s="25"/>
      <c r="D204" s="94"/>
      <c r="E204" s="94"/>
      <c r="F204" s="25"/>
      <c r="G204" s="25"/>
      <c r="H204" s="25"/>
      <c r="I204" s="2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57"/>
      <c r="AK204" s="57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x14ac:dyDescent="0.3">
      <c r="A205" s="25"/>
      <c r="B205" s="25"/>
      <c r="C205" s="25"/>
      <c r="D205" s="94"/>
      <c r="E205" s="94"/>
      <c r="F205" s="25"/>
      <c r="G205" s="25"/>
      <c r="H205" s="25"/>
      <c r="I205" s="2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57"/>
      <c r="AK205" s="57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x14ac:dyDescent="0.3">
      <c r="A206" s="25"/>
      <c r="B206" s="25"/>
      <c r="C206" s="25"/>
      <c r="D206" s="94"/>
      <c r="E206" s="94"/>
      <c r="F206" s="25"/>
      <c r="G206" s="25"/>
      <c r="H206" s="25"/>
      <c r="I206" s="2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57"/>
      <c r="AK206" s="57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x14ac:dyDescent="0.3">
      <c r="A207" s="25"/>
      <c r="B207" s="25"/>
      <c r="C207" s="25"/>
      <c r="D207" s="94"/>
      <c r="E207" s="94"/>
      <c r="F207" s="25"/>
      <c r="G207" s="25"/>
      <c r="H207" s="25"/>
      <c r="I207" s="2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57"/>
      <c r="AK207" s="57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x14ac:dyDescent="0.3">
      <c r="A208" s="25"/>
      <c r="B208" s="25"/>
      <c r="C208" s="25"/>
      <c r="D208" s="94"/>
      <c r="E208" s="94"/>
      <c r="F208" s="25"/>
      <c r="G208" s="25"/>
      <c r="H208" s="25"/>
      <c r="I208" s="2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57"/>
      <c r="AK208" s="57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x14ac:dyDescent="0.3">
      <c r="A209" s="25"/>
      <c r="B209" s="25"/>
      <c r="C209" s="25"/>
      <c r="D209" s="94"/>
      <c r="E209" s="94"/>
      <c r="F209" s="25"/>
      <c r="G209" s="25"/>
      <c r="H209" s="25"/>
      <c r="I209" s="2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57"/>
      <c r="AK209" s="57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x14ac:dyDescent="0.3">
      <c r="A210" s="25"/>
      <c r="B210" s="25"/>
      <c r="C210" s="25"/>
      <c r="D210" s="94"/>
      <c r="E210" s="94"/>
      <c r="F210" s="25"/>
      <c r="G210" s="25"/>
      <c r="H210" s="25"/>
      <c r="I210" s="2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57"/>
      <c r="AK210" s="57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x14ac:dyDescent="0.3">
      <c r="A211" s="25"/>
      <c r="B211" s="25"/>
      <c r="C211" s="25"/>
      <c r="D211" s="94"/>
      <c r="E211" s="94"/>
      <c r="F211" s="25"/>
      <c r="G211" s="25"/>
      <c r="H211" s="25"/>
      <c r="I211" s="2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57"/>
      <c r="AK211" s="57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x14ac:dyDescent="0.3">
      <c r="A212" s="25"/>
      <c r="B212" s="25"/>
      <c r="C212" s="25"/>
      <c r="D212" s="94"/>
      <c r="E212" s="94"/>
      <c r="F212" s="25"/>
      <c r="G212" s="25"/>
      <c r="H212" s="25"/>
      <c r="I212" s="2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57"/>
      <c r="AK212" s="57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x14ac:dyDescent="0.3">
      <c r="A213" s="25"/>
      <c r="B213" s="25"/>
      <c r="C213" s="25"/>
      <c r="D213" s="94"/>
      <c r="E213" s="94"/>
      <c r="F213" s="25"/>
      <c r="G213" s="25"/>
      <c r="H213" s="25"/>
      <c r="I213" s="2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57"/>
      <c r="AK213" s="57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x14ac:dyDescent="0.3">
      <c r="A214" s="25"/>
      <c r="B214" s="25"/>
      <c r="C214" s="25"/>
      <c r="D214" s="94"/>
      <c r="E214" s="94"/>
      <c r="F214" s="25"/>
      <c r="G214" s="25"/>
      <c r="H214" s="25"/>
      <c r="I214" s="2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57"/>
      <c r="AK214" s="57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x14ac:dyDescent="0.3">
      <c r="A215" s="25"/>
      <c r="B215" s="25"/>
      <c r="C215" s="25"/>
      <c r="D215" s="94"/>
      <c r="E215" s="94"/>
      <c r="F215" s="25"/>
      <c r="G215" s="25"/>
      <c r="H215" s="25"/>
      <c r="I215" s="2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57"/>
      <c r="AK215" s="57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x14ac:dyDescent="0.3">
      <c r="A216" s="25"/>
      <c r="B216" s="25"/>
      <c r="C216" s="25"/>
      <c r="D216" s="94"/>
      <c r="E216" s="94"/>
      <c r="F216" s="25"/>
      <c r="G216" s="25"/>
      <c r="H216" s="25"/>
      <c r="I216" s="2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57"/>
      <c r="AK216" s="57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x14ac:dyDescent="0.3">
      <c r="A217" s="25"/>
      <c r="B217" s="25"/>
      <c r="C217" s="25"/>
      <c r="D217" s="94"/>
      <c r="E217" s="94"/>
      <c r="F217" s="25"/>
      <c r="G217" s="25"/>
      <c r="H217" s="25"/>
      <c r="I217" s="2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57"/>
      <c r="AK217" s="57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x14ac:dyDescent="0.3">
      <c r="A218" s="25"/>
      <c r="B218" s="25"/>
      <c r="C218" s="25"/>
      <c r="D218" s="94"/>
      <c r="E218" s="94"/>
      <c r="F218" s="25"/>
      <c r="G218" s="25"/>
      <c r="H218" s="25"/>
      <c r="I218" s="2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57"/>
      <c r="AK218" s="57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x14ac:dyDescent="0.3">
      <c r="A219" s="25"/>
      <c r="B219" s="25"/>
      <c r="C219" s="25"/>
      <c r="D219" s="94"/>
      <c r="E219" s="94"/>
      <c r="F219" s="25"/>
      <c r="G219" s="25"/>
      <c r="H219" s="25"/>
      <c r="I219" s="2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57"/>
      <c r="AK219" s="57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x14ac:dyDescent="0.3">
      <c r="A220" s="25"/>
      <c r="B220" s="25"/>
      <c r="C220" s="25"/>
      <c r="D220" s="94"/>
      <c r="E220" s="94"/>
      <c r="F220" s="25"/>
      <c r="G220" s="25"/>
      <c r="H220" s="25"/>
      <c r="I220" s="2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57"/>
      <c r="AK220" s="57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x14ac:dyDescent="0.3">
      <c r="A221" s="25"/>
      <c r="B221" s="25"/>
      <c r="C221" s="25"/>
      <c r="D221" s="94"/>
      <c r="E221" s="94"/>
      <c r="F221" s="25"/>
      <c r="G221" s="25"/>
      <c r="H221" s="25"/>
      <c r="I221" s="2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57"/>
      <c r="AK221" s="57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x14ac:dyDescent="0.3">
      <c r="A222" s="25"/>
      <c r="B222" s="25"/>
      <c r="C222" s="25"/>
      <c r="D222" s="94"/>
      <c r="E222" s="94"/>
      <c r="F222" s="25"/>
      <c r="G222" s="25"/>
      <c r="H222" s="25"/>
      <c r="I222" s="2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57"/>
      <c r="AK222" s="57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x14ac:dyDescent="0.3">
      <c r="A223" s="25"/>
      <c r="B223" s="25"/>
      <c r="C223" s="25"/>
      <c r="D223" s="94"/>
      <c r="E223" s="94"/>
      <c r="F223" s="25"/>
      <c r="G223" s="25"/>
      <c r="H223" s="25"/>
      <c r="I223" s="2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57"/>
      <c r="AK223" s="57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x14ac:dyDescent="0.3">
      <c r="A224" s="25"/>
      <c r="B224" s="25"/>
      <c r="C224" s="25"/>
      <c r="D224" s="94"/>
      <c r="E224" s="94"/>
      <c r="F224" s="25"/>
      <c r="G224" s="25"/>
      <c r="H224" s="25"/>
      <c r="I224" s="2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57"/>
      <c r="AK224" s="57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x14ac:dyDescent="0.3">
      <c r="A225" s="25"/>
      <c r="B225" s="25"/>
      <c r="C225" s="25"/>
      <c r="D225" s="94"/>
      <c r="E225" s="94"/>
      <c r="F225" s="25"/>
      <c r="G225" s="25"/>
      <c r="H225" s="25"/>
      <c r="I225" s="2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57"/>
      <c r="AK225" s="57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x14ac:dyDescent="0.3">
      <c r="A226" s="25"/>
      <c r="B226" s="25"/>
      <c r="C226" s="25"/>
      <c r="D226" s="94"/>
      <c r="E226" s="94"/>
      <c r="F226" s="25"/>
      <c r="G226" s="25"/>
      <c r="H226" s="25"/>
      <c r="I226" s="2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57"/>
      <c r="AK226" s="57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x14ac:dyDescent="0.3">
      <c r="A227" s="25"/>
      <c r="B227" s="25"/>
      <c r="C227" s="25"/>
      <c r="D227" s="94"/>
      <c r="E227" s="94"/>
      <c r="F227" s="25"/>
      <c r="G227" s="25"/>
      <c r="H227" s="25"/>
      <c r="I227" s="2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57"/>
      <c r="AK227" s="57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x14ac:dyDescent="0.3">
      <c r="A228" s="25"/>
      <c r="B228" s="25"/>
      <c r="C228" s="25"/>
      <c r="D228" s="94"/>
      <c r="E228" s="94"/>
      <c r="F228" s="25"/>
      <c r="G228" s="25"/>
      <c r="H228" s="25"/>
      <c r="I228" s="2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57"/>
      <c r="AK228" s="57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x14ac:dyDescent="0.3">
      <c r="A229" s="25"/>
      <c r="B229" s="25"/>
      <c r="C229" s="25"/>
      <c r="D229" s="94"/>
      <c r="E229" s="94"/>
      <c r="F229" s="25"/>
      <c r="G229" s="25"/>
      <c r="H229" s="25"/>
      <c r="I229" s="2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57"/>
      <c r="AK229" s="57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x14ac:dyDescent="0.3">
      <c r="A230" s="25"/>
      <c r="B230" s="25"/>
      <c r="C230" s="25"/>
      <c r="D230" s="94"/>
      <c r="E230" s="94"/>
      <c r="F230" s="25"/>
      <c r="G230" s="25"/>
      <c r="H230" s="25"/>
      <c r="I230" s="2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57"/>
      <c r="AK230" s="57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x14ac:dyDescent="0.3">
      <c r="A231" s="25"/>
      <c r="B231" s="25"/>
      <c r="C231" s="25"/>
      <c r="D231" s="94"/>
      <c r="E231" s="94"/>
      <c r="F231" s="25"/>
      <c r="G231" s="25"/>
      <c r="H231" s="25"/>
      <c r="I231" s="2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57"/>
      <c r="AK231" s="57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x14ac:dyDescent="0.3">
      <c r="A232" s="25"/>
      <c r="B232" s="25"/>
      <c r="C232" s="25"/>
      <c r="D232" s="94"/>
      <c r="E232" s="94"/>
      <c r="F232" s="25"/>
      <c r="G232" s="25"/>
      <c r="H232" s="25"/>
      <c r="I232" s="2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57"/>
      <c r="AK232" s="57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x14ac:dyDescent="0.3">
      <c r="A233" s="25"/>
      <c r="B233" s="25"/>
      <c r="C233" s="25"/>
      <c r="D233" s="94"/>
      <c r="E233" s="94"/>
      <c r="F233" s="25"/>
      <c r="G233" s="25"/>
      <c r="H233" s="25"/>
      <c r="I233" s="2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57"/>
      <c r="AK233" s="57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x14ac:dyDescent="0.3">
      <c r="A234" s="25"/>
      <c r="B234" s="25"/>
      <c r="C234" s="25"/>
      <c r="D234" s="94"/>
      <c r="E234" s="94"/>
      <c r="F234" s="25"/>
      <c r="G234" s="25"/>
      <c r="H234" s="25"/>
      <c r="I234" s="2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57"/>
      <c r="AK234" s="57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</sheetData>
  <protectedRanges>
    <protectedRange algorithmName="SHA-512" hashValue="Wu67NOxuS9B1Qg6zkhN2gHjB2pYPiw05JotlL/Yx6aMXcrp5aEh2CHgx0SiK9JbbaQiZmbw2FprezZrCQwHwEg==" saltValue="qYjbclHz7zrpEE71FJ1Yuw==" spinCount="100000" sqref="J6:AA15" name="Bereich1_2"/>
  </protectedRanges>
  <mergeCells count="7">
    <mergeCell ref="AB18:AG18"/>
    <mergeCell ref="AB19:AG19"/>
    <mergeCell ref="J2:AA2"/>
    <mergeCell ref="AB5:AG5"/>
    <mergeCell ref="A6:A15"/>
    <mergeCell ref="AB16:AG16"/>
    <mergeCell ref="AB17:AG17"/>
  </mergeCells>
  <hyperlinks>
    <hyperlink ref="D4" location="Conclusion!A1" display="Click" xr:uid="{00000000-0004-0000-0200-000000000000}"/>
  </hyperlinks>
  <pageMargins left="0.7" right="0.7" top="0.78740157499999996" bottom="0.78740157499999996" header="0.3" footer="0.3"/>
  <pageSetup paperSize="9" scale="15" fitToHeight="0" orientation="portrait" horizontalDpi="1200" verticalDpi="1200" r:id="rId1"/>
  <ignoredErrors>
    <ignoredError sqref="S16:S17" formulaRange="1"/>
    <ignoredError sqref="AH16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">
    <tabColor rgb="FF00B0F0"/>
  </sheetPr>
  <dimension ref="A1:DT246"/>
  <sheetViews>
    <sheetView zoomScale="90" zoomScaleNormal="90" workbookViewId="0">
      <selection activeCell="E16" sqref="E16"/>
    </sheetView>
  </sheetViews>
  <sheetFormatPr baseColWidth="10" defaultColWidth="11.44140625" defaultRowHeight="14.4" x14ac:dyDescent="0.3"/>
  <cols>
    <col min="1" max="1" width="1.21875" customWidth="1"/>
    <col min="2" max="2" width="17.77734375" customWidth="1"/>
    <col min="3" max="3" width="21.21875" customWidth="1"/>
    <col min="4" max="4" width="2.77734375" customWidth="1"/>
    <col min="5" max="5" width="22.77734375" customWidth="1"/>
    <col min="6" max="6" width="14.21875" customWidth="1"/>
    <col min="7" max="7" width="2.21875" customWidth="1"/>
  </cols>
  <sheetData>
    <row r="1" spans="1:124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</row>
    <row r="2" spans="1:124" x14ac:dyDescent="0.3">
      <c r="A2" s="2"/>
      <c r="B2" s="2"/>
      <c r="C2" s="2"/>
      <c r="D2" s="2"/>
      <c r="E2" s="1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</row>
    <row r="3" spans="1:124" ht="15.6" x14ac:dyDescent="0.3">
      <c r="A3" s="2"/>
      <c r="B3" s="55" t="s">
        <v>183</v>
      </c>
      <c r="C3" s="2"/>
      <c r="D3" s="2"/>
      <c r="E3" s="1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</row>
    <row r="4" spans="1:124" x14ac:dyDescent="0.3">
      <c r="A4" s="2"/>
      <c r="B4" s="160" t="s">
        <v>180</v>
      </c>
      <c r="C4" s="2"/>
      <c r="D4" s="2"/>
      <c r="E4" s="1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</row>
    <row r="5" spans="1:124" x14ac:dyDescent="0.3">
      <c r="A5" s="2"/>
      <c r="B5" s="160" t="s">
        <v>181</v>
      </c>
      <c r="C5" s="2"/>
      <c r="D5" s="2"/>
      <c r="E5" s="1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</row>
    <row r="6" spans="1:124" x14ac:dyDescent="0.3">
      <c r="A6" s="2"/>
      <c r="B6" s="160" t="s">
        <v>289</v>
      </c>
      <c r="C6" s="2"/>
      <c r="D6" s="2"/>
      <c r="E6" s="1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24" x14ac:dyDescent="0.3">
      <c r="A7" s="2"/>
      <c r="B7" s="160" t="s">
        <v>182</v>
      </c>
      <c r="C7" s="2"/>
      <c r="D7" s="2"/>
      <c r="E7" s="10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24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24" ht="15.6" x14ac:dyDescent="0.3">
      <c r="A9" s="2"/>
      <c r="B9" s="55" t="s">
        <v>114</v>
      </c>
      <c r="C9" s="55"/>
      <c r="D9" s="2"/>
      <c r="E9" s="55" t="s">
        <v>124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24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24" x14ac:dyDescent="0.3">
      <c r="A11" s="2"/>
      <c r="B11" s="2" t="s">
        <v>115</v>
      </c>
      <c r="C11" s="432"/>
      <c r="D11" s="2"/>
      <c r="E11" s="2" t="s">
        <v>125</v>
      </c>
      <c r="F11" s="41">
        <f>'PU-HOLDS'!W155+Macros!Z40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24" x14ac:dyDescent="0.3">
      <c r="A12" s="2"/>
      <c r="B12" s="2" t="s">
        <v>116</v>
      </c>
      <c r="C12" s="432"/>
      <c r="D12" s="2"/>
      <c r="E12" s="2" t="s">
        <v>126</v>
      </c>
      <c r="F12" s="41">
        <f>'PU-HOLDS'!W156+Macros!Z41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</row>
    <row r="13" spans="1:124" x14ac:dyDescent="0.3">
      <c r="A13" s="2"/>
      <c r="B13" s="2" t="s">
        <v>117</v>
      </c>
      <c r="C13" s="432"/>
      <c r="D13" s="2"/>
      <c r="E13" s="2" t="s">
        <v>127</v>
      </c>
      <c r="F13" s="42">
        <f>'PU-HOLDS'!AC158+Macros!AF43+Volumes!AH19</f>
        <v>0</v>
      </c>
      <c r="G13" s="2" t="s">
        <v>36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</row>
    <row r="14" spans="1:124" x14ac:dyDescent="0.3">
      <c r="A14" s="2"/>
      <c r="B14" s="2" t="s">
        <v>118</v>
      </c>
      <c r="C14" s="432"/>
      <c r="D14" s="2"/>
      <c r="E14" s="2"/>
      <c r="F14" s="4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</row>
    <row r="15" spans="1:124" x14ac:dyDescent="0.3">
      <c r="A15" s="2"/>
      <c r="B15" s="2" t="s">
        <v>119</v>
      </c>
      <c r="C15" s="43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</row>
    <row r="16" spans="1:124" x14ac:dyDescent="0.3">
      <c r="A16" s="2"/>
      <c r="B16" s="2" t="s">
        <v>120</v>
      </c>
      <c r="C16" s="432"/>
      <c r="D16" s="2"/>
      <c r="E16" s="45" t="s">
        <v>128</v>
      </c>
      <c r="F16" s="46">
        <f>'PU-HOLDS'!AC157+Macros!AF42+Volumes!AH18</f>
        <v>0</v>
      </c>
      <c r="G16" s="45" t="s">
        <v>37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</row>
    <row r="17" spans="1:124" x14ac:dyDescent="0.3">
      <c r="A17" s="2"/>
      <c r="B17" s="2" t="s">
        <v>121</v>
      </c>
      <c r="C17" s="432"/>
      <c r="D17" s="2"/>
      <c r="E17" s="2"/>
      <c r="F17" s="4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</row>
    <row r="18" spans="1:124" x14ac:dyDescent="0.3">
      <c r="A18" s="2"/>
      <c r="B18" s="2" t="s">
        <v>122</v>
      </c>
      <c r="C18" s="433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</row>
    <row r="19" spans="1:124" x14ac:dyDescent="0.3">
      <c r="A19" s="2"/>
      <c r="B19" s="2" t="s">
        <v>35</v>
      </c>
      <c r="C19" s="432"/>
      <c r="D19" s="2"/>
      <c r="E19" s="2"/>
      <c r="F19" s="42"/>
      <c r="G19" s="2" t="s">
        <v>38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</row>
    <row r="20" spans="1:124" x14ac:dyDescent="0.3">
      <c r="A20" s="2"/>
      <c r="B20" s="2"/>
      <c r="C20" s="436"/>
      <c r="D20" s="2"/>
      <c r="E20" s="52"/>
      <c r="G20" s="5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</row>
    <row r="21" spans="1:124" x14ac:dyDescent="0.3">
      <c r="A21" s="2"/>
      <c r="B21" s="2" t="s">
        <v>123</v>
      </c>
      <c r="C21" s="432"/>
      <c r="D21" s="2"/>
      <c r="E21" s="52" t="s">
        <v>129</v>
      </c>
      <c r="F21" s="50">
        <f>F$16*(1-(F$19*0.01))</f>
        <v>0</v>
      </c>
      <c r="G21" s="52" t="s">
        <v>37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</row>
    <row r="22" spans="1:124" x14ac:dyDescent="0.3">
      <c r="A22" s="2"/>
      <c r="B22" s="2"/>
      <c r="C22" s="2"/>
      <c r="D22" s="2"/>
      <c r="E22" s="52"/>
      <c r="F22" s="52"/>
      <c r="G22" s="5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</row>
    <row r="23" spans="1:124" x14ac:dyDescent="0.3">
      <c r="A23" s="2"/>
      <c r="B23" s="2" t="s">
        <v>130</v>
      </c>
      <c r="C23" s="2"/>
      <c r="D23" s="2"/>
      <c r="E23" s="2"/>
      <c r="F23" s="4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</row>
    <row r="24" spans="1:124" x14ac:dyDescent="0.3">
      <c r="A24" s="2"/>
      <c r="B24" s="668"/>
      <c r="C24" s="669"/>
      <c r="D24" s="2"/>
      <c r="E24" s="2"/>
      <c r="F24" s="49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</row>
    <row r="25" spans="1:124" x14ac:dyDescent="0.3">
      <c r="A25" s="2"/>
      <c r="B25" s="670"/>
      <c r="C25" s="671"/>
      <c r="D25" s="2"/>
      <c r="E25" s="2"/>
      <c r="F25" s="49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</row>
    <row r="26" spans="1:124" x14ac:dyDescent="0.3">
      <c r="A26" s="2"/>
      <c r="B26" s="43"/>
      <c r="C26" s="43"/>
      <c r="D26" s="2"/>
      <c r="E26" s="2"/>
      <c r="F26" s="49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</row>
    <row r="27" spans="1:124" ht="15.6" x14ac:dyDescent="0.3">
      <c r="A27" s="2"/>
      <c r="B27" s="55" t="s">
        <v>131</v>
      </c>
      <c r="C27" s="55"/>
      <c r="D27" s="2"/>
      <c r="E27" s="56" t="s">
        <v>39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</row>
    <row r="28" spans="1:124" x14ac:dyDescent="0.3">
      <c r="A28" s="2"/>
      <c r="B28" s="2"/>
      <c r="C28" s="2"/>
      <c r="D28" s="2"/>
      <c r="E28" s="2"/>
      <c r="F28" s="4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</row>
    <row r="29" spans="1:124" x14ac:dyDescent="0.3">
      <c r="A29" s="2"/>
      <c r="B29" s="2" t="s">
        <v>115</v>
      </c>
      <c r="C29" s="432"/>
      <c r="D29" s="2"/>
      <c r="E29" s="45" t="s">
        <v>132</v>
      </c>
      <c r="F29" s="46">
        <f>F21</f>
        <v>0</v>
      </c>
      <c r="G29" s="45" t="s">
        <v>37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</row>
    <row r="30" spans="1:124" x14ac:dyDescent="0.3">
      <c r="A30" s="2"/>
      <c r="B30" s="2" t="s">
        <v>116</v>
      </c>
      <c r="C30" s="43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</row>
    <row r="31" spans="1:124" x14ac:dyDescent="0.3">
      <c r="A31" s="2"/>
      <c r="B31" s="2" t="s">
        <v>117</v>
      </c>
      <c r="C31" s="432"/>
      <c r="D31" s="2"/>
      <c r="E31" s="2" t="s">
        <v>133</v>
      </c>
      <c r="F31" s="2">
        <f>IF(F$29&lt;500,25*'PU-HOLDS'!AC$155,0)</f>
        <v>0</v>
      </c>
      <c r="G31" s="2" t="s">
        <v>37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</row>
    <row r="32" spans="1:124" x14ac:dyDescent="0.3">
      <c r="A32" s="2"/>
      <c r="B32" s="2" t="s">
        <v>118</v>
      </c>
      <c r="C32" s="432"/>
      <c r="D32" s="2"/>
      <c r="E32" s="54" t="s">
        <v>134</v>
      </c>
      <c r="F32" s="50"/>
      <c r="G32" s="5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</row>
    <row r="33" spans="1:124" x14ac:dyDescent="0.3">
      <c r="A33" s="2"/>
      <c r="B33" s="2" t="s">
        <v>119</v>
      </c>
      <c r="C33" s="43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</row>
    <row r="34" spans="1:124" x14ac:dyDescent="0.3">
      <c r="A34" s="2"/>
      <c r="B34" s="2" t="s">
        <v>121</v>
      </c>
      <c r="C34" s="432"/>
      <c r="D34" s="2"/>
      <c r="E34" s="2" t="s">
        <v>346</v>
      </c>
      <c r="F34" s="42">
        <f>IF(F$13&gt;5,37.5,IF(F$13=0,0,9.5))</f>
        <v>0</v>
      </c>
      <c r="G34" s="2" t="s">
        <v>37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</row>
    <row r="35" spans="1:124" x14ac:dyDescent="0.3">
      <c r="A35" s="2"/>
      <c r="B35" s="2" t="s">
        <v>122</v>
      </c>
      <c r="C35" s="432"/>
      <c r="D35" s="2"/>
      <c r="E35" s="54" t="s">
        <v>138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</row>
    <row r="36" spans="1:124" x14ac:dyDescent="0.3">
      <c r="A36" s="2"/>
      <c r="B36" s="2" t="s">
        <v>35</v>
      </c>
      <c r="C36" s="434"/>
      <c r="D36" s="2"/>
      <c r="E36" s="54" t="s">
        <v>303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</row>
    <row r="37" spans="1:124" x14ac:dyDescent="0.3">
      <c r="A37" s="2"/>
      <c r="B37" s="2"/>
      <c r="C37" s="2"/>
      <c r="D37" s="2"/>
      <c r="E37" s="54" t="s">
        <v>347</v>
      </c>
      <c r="F37" s="50"/>
      <c r="G37" s="5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</row>
    <row r="38" spans="1:124" ht="15.6" x14ac:dyDescent="0.3">
      <c r="A38" s="2"/>
      <c r="B38" s="2" t="s">
        <v>130</v>
      </c>
      <c r="C38" s="2"/>
      <c r="D38" s="2"/>
      <c r="E38" s="47" t="s">
        <v>135</v>
      </c>
      <c r="F38" s="47">
        <f>SUM(F29,F31,F34)</f>
        <v>0</v>
      </c>
      <c r="G38" s="47" t="s">
        <v>37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</row>
    <row r="39" spans="1:124" x14ac:dyDescent="0.3">
      <c r="A39" s="2"/>
      <c r="B39" s="672"/>
      <c r="C39" s="67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</row>
    <row r="40" spans="1:124" x14ac:dyDescent="0.3">
      <c r="A40" s="2"/>
      <c r="B40" s="674"/>
      <c r="C40" s="675"/>
      <c r="D40" s="2"/>
      <c r="E40" s="2" t="s">
        <v>137</v>
      </c>
      <c r="F40" s="51">
        <f>(F$29+F34+F31)*0.19</f>
        <v>0</v>
      </c>
      <c r="G40" s="2" t="s">
        <v>37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</row>
    <row r="41" spans="1:124" ht="9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</row>
    <row r="42" spans="1:124" ht="15.6" x14ac:dyDescent="0.3">
      <c r="A42" s="2"/>
      <c r="B42" s="2"/>
      <c r="C42" s="2"/>
      <c r="D42" s="2"/>
      <c r="E42" s="48" t="s">
        <v>136</v>
      </c>
      <c r="F42" s="47">
        <f>SUM(F$29,F31,F34,F40)</f>
        <v>0</v>
      </c>
      <c r="G42" s="48" t="s">
        <v>37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</row>
    <row r="43" spans="1:124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</row>
    <row r="44" spans="1:124" ht="50.7" customHeight="1" x14ac:dyDescent="0.3">
      <c r="A44" s="2"/>
      <c r="B44" s="667" t="s">
        <v>187</v>
      </c>
      <c r="C44" s="667"/>
      <c r="D44" s="667"/>
      <c r="E44" s="667"/>
      <c r="F44" s="667"/>
      <c r="G44" s="667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</row>
    <row r="45" spans="1:124" ht="32.549999999999997" customHeight="1" x14ac:dyDescent="0.3">
      <c r="A45" s="2"/>
      <c r="B45" s="667" t="s">
        <v>188</v>
      </c>
      <c r="C45" s="667"/>
      <c r="D45" s="667"/>
      <c r="E45" s="667"/>
      <c r="F45" s="667"/>
      <c r="G45" s="667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</row>
    <row r="46" spans="1:124" x14ac:dyDescent="0.3">
      <c r="A46" s="2"/>
      <c r="B46" s="10"/>
      <c r="C46" s="10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</row>
    <row r="47" spans="1:124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</row>
    <row r="48" spans="1:124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</row>
    <row r="49" spans="1:124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</row>
    <row r="50" spans="1:124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</row>
    <row r="51" spans="1:124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</row>
    <row r="52" spans="1:12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</row>
    <row r="53" spans="1:12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</row>
    <row r="54" spans="1:12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</row>
    <row r="55" spans="1:12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</row>
    <row r="56" spans="1:124" x14ac:dyDescent="0.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124" x14ac:dyDescent="0.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124" x14ac:dyDescent="0.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124" x14ac:dyDescent="0.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124" x14ac:dyDescent="0.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124" x14ac:dyDescent="0.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124" x14ac:dyDescent="0.3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124" x14ac:dyDescent="0.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124" x14ac:dyDescent="0.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 x14ac:dyDescent="0.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 x14ac:dyDescent="0.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1:33" x14ac:dyDescent="0.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 x14ac:dyDescent="0.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 x14ac:dyDescent="0.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 x14ac:dyDescent="0.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x14ac:dyDescent="0.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 x14ac:dyDescent="0.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 x14ac:dyDescent="0.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 x14ac:dyDescent="0.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 x14ac:dyDescent="0.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 x14ac:dyDescent="0.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 x14ac:dyDescent="0.3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 x14ac:dyDescent="0.3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 x14ac:dyDescent="0.3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</row>
    <row r="80" spans="1:33" x14ac:dyDescent="0.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3" x14ac:dyDescent="0.3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3" x14ac:dyDescent="0.3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3" x14ac:dyDescent="0.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 x14ac:dyDescent="0.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 x14ac:dyDescent="0.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 x14ac:dyDescent="0.3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3" x14ac:dyDescent="0.3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3" x14ac:dyDescent="0.3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3" x14ac:dyDescent="0.3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1:33" x14ac:dyDescent="0.3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 x14ac:dyDescent="0.3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3" x14ac:dyDescent="0.3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3" x14ac:dyDescent="0.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</row>
    <row r="94" spans="1:33" x14ac:dyDescent="0.3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3" x14ac:dyDescent="0.3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 x14ac:dyDescent="0.3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 x14ac:dyDescent="0.3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 x14ac:dyDescent="0.3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 x14ac:dyDescent="0.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 x14ac:dyDescent="0.3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 x14ac:dyDescent="0.3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 x14ac:dyDescent="0.3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 x14ac:dyDescent="0.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 x14ac:dyDescent="0.3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1:33" x14ac:dyDescent="0.3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x14ac:dyDescent="0.3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</row>
    <row r="107" spans="1:33" x14ac:dyDescent="0.3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 x14ac:dyDescent="0.3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 x14ac:dyDescent="0.3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 x14ac:dyDescent="0.3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 x14ac:dyDescent="0.3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 x14ac:dyDescent="0.3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3" x14ac:dyDescent="0.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3" x14ac:dyDescent="0.3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</row>
    <row r="115" spans="1:33" x14ac:dyDescent="0.3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3" x14ac:dyDescent="0.3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</row>
    <row r="117" spans="1:33" x14ac:dyDescent="0.3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3" x14ac:dyDescent="0.3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3" x14ac:dyDescent="0.3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3" x14ac:dyDescent="0.3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3" x14ac:dyDescent="0.3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3" x14ac:dyDescent="0.3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1:33" x14ac:dyDescent="0.3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3" x14ac:dyDescent="0.3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3" x14ac:dyDescent="0.3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3" x14ac:dyDescent="0.3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</row>
    <row r="127" spans="1:33" x14ac:dyDescent="0.3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</row>
    <row r="128" spans="1:33" x14ac:dyDescent="0.3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</row>
    <row r="129" spans="1:33" x14ac:dyDescent="0.3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</row>
    <row r="130" spans="1:33" x14ac:dyDescent="0.3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1:33" x14ac:dyDescent="0.3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1:33" x14ac:dyDescent="0.3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1:33" x14ac:dyDescent="0.3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</row>
    <row r="134" spans="1:33" x14ac:dyDescent="0.3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1:33" x14ac:dyDescent="0.3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1:33" x14ac:dyDescent="0.3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1:33" x14ac:dyDescent="0.3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</row>
    <row r="138" spans="1:33" x14ac:dyDescent="0.3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</row>
    <row r="139" spans="1:33" x14ac:dyDescent="0.3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</row>
    <row r="140" spans="1:33" x14ac:dyDescent="0.3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</row>
    <row r="141" spans="1:33" x14ac:dyDescent="0.3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</row>
    <row r="142" spans="1:33" x14ac:dyDescent="0.3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</row>
    <row r="143" spans="1:33" x14ac:dyDescent="0.3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</row>
    <row r="144" spans="1:33" x14ac:dyDescent="0.3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</row>
    <row r="145" spans="1:33" x14ac:dyDescent="0.3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</row>
    <row r="146" spans="1:33" x14ac:dyDescent="0.3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</row>
    <row r="147" spans="1:33" x14ac:dyDescent="0.3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</row>
    <row r="148" spans="1:33" x14ac:dyDescent="0.3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</row>
    <row r="149" spans="1:33" x14ac:dyDescent="0.3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</row>
    <row r="150" spans="1:33" x14ac:dyDescent="0.3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</row>
    <row r="151" spans="1:33" x14ac:dyDescent="0.3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</row>
    <row r="152" spans="1:33" x14ac:dyDescent="0.3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</row>
    <row r="153" spans="1:33" x14ac:dyDescent="0.3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</row>
    <row r="154" spans="1:33" x14ac:dyDescent="0.3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</row>
    <row r="155" spans="1:33" x14ac:dyDescent="0.3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</row>
    <row r="156" spans="1:33" x14ac:dyDescent="0.3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</row>
    <row r="157" spans="1:33" x14ac:dyDescent="0.3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</row>
    <row r="158" spans="1:33" x14ac:dyDescent="0.3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</row>
    <row r="159" spans="1:33" x14ac:dyDescent="0.3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</row>
    <row r="160" spans="1:33" x14ac:dyDescent="0.3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</row>
    <row r="161" spans="1:33" x14ac:dyDescent="0.3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</row>
    <row r="162" spans="1:33" x14ac:dyDescent="0.3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</row>
    <row r="163" spans="1:33" x14ac:dyDescent="0.3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</row>
    <row r="164" spans="1:33" x14ac:dyDescent="0.3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</row>
    <row r="165" spans="1:33" x14ac:dyDescent="0.3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</row>
    <row r="166" spans="1:33" x14ac:dyDescent="0.3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</row>
    <row r="167" spans="1:33" x14ac:dyDescent="0.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</row>
    <row r="168" spans="1:33" x14ac:dyDescent="0.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</row>
    <row r="169" spans="1:33" x14ac:dyDescent="0.3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</row>
    <row r="170" spans="1:33" x14ac:dyDescent="0.3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</row>
    <row r="171" spans="1:33" x14ac:dyDescent="0.3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</row>
    <row r="172" spans="1:33" x14ac:dyDescent="0.3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</row>
    <row r="173" spans="1:33" x14ac:dyDescent="0.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</row>
    <row r="174" spans="1:33" x14ac:dyDescent="0.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</row>
    <row r="175" spans="1:33" x14ac:dyDescent="0.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</row>
    <row r="176" spans="1:33" x14ac:dyDescent="0.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</row>
    <row r="177" spans="1:33" x14ac:dyDescent="0.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</row>
    <row r="178" spans="1:33" x14ac:dyDescent="0.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</row>
    <row r="179" spans="1:33" x14ac:dyDescent="0.3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</row>
    <row r="180" spans="1:33" x14ac:dyDescent="0.3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</row>
    <row r="181" spans="1:33" x14ac:dyDescent="0.3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</row>
    <row r="182" spans="1:33" x14ac:dyDescent="0.3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</row>
    <row r="183" spans="1:33" x14ac:dyDescent="0.3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</row>
    <row r="184" spans="1:33" x14ac:dyDescent="0.3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</row>
    <row r="185" spans="1:33" x14ac:dyDescent="0.3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</row>
    <row r="186" spans="1:33" x14ac:dyDescent="0.3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</row>
    <row r="187" spans="1:33" x14ac:dyDescent="0.3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</row>
    <row r="188" spans="1:33" x14ac:dyDescent="0.3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</row>
    <row r="189" spans="1:33" x14ac:dyDescent="0.3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</row>
    <row r="190" spans="1:33" x14ac:dyDescent="0.3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</row>
    <row r="191" spans="1:33" x14ac:dyDescent="0.3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</row>
    <row r="192" spans="1:33" x14ac:dyDescent="0.3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</row>
    <row r="193" spans="1:33" x14ac:dyDescent="0.3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</row>
    <row r="194" spans="1:33" x14ac:dyDescent="0.3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</row>
    <row r="195" spans="1:33" x14ac:dyDescent="0.3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</row>
    <row r="196" spans="1:33" x14ac:dyDescent="0.3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</row>
    <row r="197" spans="1:33" x14ac:dyDescent="0.3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</row>
    <row r="198" spans="1:33" x14ac:dyDescent="0.3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</row>
    <row r="199" spans="1:33" x14ac:dyDescent="0.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</row>
    <row r="200" spans="1:33" x14ac:dyDescent="0.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</row>
    <row r="201" spans="1:33" x14ac:dyDescent="0.3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</row>
    <row r="202" spans="1:33" x14ac:dyDescent="0.3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</row>
    <row r="203" spans="1:33" x14ac:dyDescent="0.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</row>
    <row r="204" spans="1:33" x14ac:dyDescent="0.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</row>
    <row r="205" spans="1:33" x14ac:dyDescent="0.3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</row>
    <row r="206" spans="1:33" x14ac:dyDescent="0.3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</row>
    <row r="207" spans="1:33" x14ac:dyDescent="0.3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</row>
    <row r="208" spans="1:33" x14ac:dyDescent="0.3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</row>
    <row r="209" spans="1:33" x14ac:dyDescent="0.3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</row>
    <row r="210" spans="1:33" x14ac:dyDescent="0.3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</row>
    <row r="211" spans="1:33" x14ac:dyDescent="0.3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</row>
    <row r="212" spans="1:33" x14ac:dyDescent="0.3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</row>
    <row r="213" spans="1:33" x14ac:dyDescent="0.3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</row>
    <row r="214" spans="1:33" x14ac:dyDescent="0.3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</row>
    <row r="215" spans="1:33" x14ac:dyDescent="0.3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</row>
    <row r="216" spans="1:33" x14ac:dyDescent="0.3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</row>
    <row r="217" spans="1:33" x14ac:dyDescent="0.3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</row>
    <row r="218" spans="1:33" x14ac:dyDescent="0.3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</row>
    <row r="219" spans="1:33" x14ac:dyDescent="0.3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</row>
    <row r="220" spans="1:33" x14ac:dyDescent="0.3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</row>
    <row r="221" spans="1:33" x14ac:dyDescent="0.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</row>
    <row r="222" spans="1:33" x14ac:dyDescent="0.3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</row>
    <row r="223" spans="1:33" x14ac:dyDescent="0.3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</row>
    <row r="224" spans="1:33" x14ac:dyDescent="0.3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</row>
    <row r="225" spans="1:33" x14ac:dyDescent="0.3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</row>
    <row r="226" spans="1:33" x14ac:dyDescent="0.3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</row>
    <row r="227" spans="1:33" x14ac:dyDescent="0.3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</row>
    <row r="228" spans="1:33" x14ac:dyDescent="0.3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</row>
    <row r="229" spans="1:33" x14ac:dyDescent="0.3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</row>
    <row r="230" spans="1:33" x14ac:dyDescent="0.3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</row>
    <row r="231" spans="1:33" x14ac:dyDescent="0.3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</row>
    <row r="232" spans="1:33" x14ac:dyDescent="0.3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</row>
    <row r="233" spans="1:33" x14ac:dyDescent="0.3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</row>
    <row r="234" spans="1:33" x14ac:dyDescent="0.3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</row>
    <row r="235" spans="1:33" x14ac:dyDescent="0.3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</row>
    <row r="236" spans="1:33" x14ac:dyDescent="0.3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</row>
    <row r="237" spans="1:33" x14ac:dyDescent="0.3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</row>
    <row r="238" spans="1:33" x14ac:dyDescent="0.3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</row>
    <row r="239" spans="1:33" x14ac:dyDescent="0.3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</row>
    <row r="240" spans="1:33" x14ac:dyDescent="0.3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</row>
    <row r="241" spans="1:33" x14ac:dyDescent="0.3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</row>
    <row r="242" spans="1:33" x14ac:dyDescent="0.3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</row>
    <row r="243" spans="1:33" x14ac:dyDescent="0.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</row>
    <row r="244" spans="1:33" x14ac:dyDescent="0.3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</row>
    <row r="245" spans="1:33" x14ac:dyDescent="0.3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</row>
    <row r="246" spans="1:33" x14ac:dyDescent="0.3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</row>
  </sheetData>
  <mergeCells count="4">
    <mergeCell ref="B45:G45"/>
    <mergeCell ref="B24:C25"/>
    <mergeCell ref="B39:C40"/>
    <mergeCell ref="B44:G44"/>
  </mergeCells>
  <conditionalFormatting sqref="B11">
    <cfRule type="duplicateValues" dxfId="28" priority="18"/>
  </conditionalFormatting>
  <conditionalFormatting sqref="B12">
    <cfRule type="duplicateValues" dxfId="27" priority="16"/>
  </conditionalFormatting>
  <conditionalFormatting sqref="B12:B20">
    <cfRule type="duplicateValues" dxfId="26" priority="19"/>
  </conditionalFormatting>
  <conditionalFormatting sqref="B13:B14">
    <cfRule type="duplicateValues" dxfId="25" priority="17"/>
  </conditionalFormatting>
  <conditionalFormatting sqref="B21">
    <cfRule type="duplicateValues" dxfId="24" priority="15"/>
  </conditionalFormatting>
  <conditionalFormatting sqref="B23">
    <cfRule type="duplicateValues" dxfId="23" priority="14"/>
  </conditionalFormatting>
  <conditionalFormatting sqref="B28">
    <cfRule type="duplicateValues" dxfId="22" priority="7"/>
  </conditionalFormatting>
  <conditionalFormatting sqref="B29">
    <cfRule type="duplicateValues" dxfId="21" priority="5"/>
  </conditionalFormatting>
  <conditionalFormatting sqref="B30">
    <cfRule type="duplicateValues" dxfId="20" priority="3"/>
  </conditionalFormatting>
  <conditionalFormatting sqref="B30:B33">
    <cfRule type="duplicateValues" dxfId="19" priority="6"/>
  </conditionalFormatting>
  <conditionalFormatting sqref="B31:B32">
    <cfRule type="duplicateValues" dxfId="18" priority="4"/>
  </conditionalFormatting>
  <conditionalFormatting sqref="B34:B36">
    <cfRule type="duplicateValues" dxfId="17" priority="2"/>
  </conditionalFormatting>
  <conditionalFormatting sqref="B37">
    <cfRule type="duplicateValues" dxfId="16" priority="8"/>
  </conditionalFormatting>
  <conditionalFormatting sqref="B38">
    <cfRule type="duplicateValues" dxfId="15" priority="1"/>
  </conditionalFormatting>
  <conditionalFormatting sqref="B22:C22">
    <cfRule type="duplicateValues" dxfId="14" priority="21"/>
  </conditionalFormatting>
  <conditionalFormatting sqref="B39:C39 C30:C38">
    <cfRule type="duplicateValues" dxfId="13" priority="30"/>
  </conditionalFormatting>
  <conditionalFormatting sqref="B41:C41 B24:C24 C12:C13 C15:C19">
    <cfRule type="duplicateValues" dxfId="12" priority="36"/>
  </conditionalFormatting>
  <conditionalFormatting sqref="C11">
    <cfRule type="duplicateValues" dxfId="11" priority="35"/>
  </conditionalFormatting>
  <conditionalFormatting sqref="C12">
    <cfRule type="duplicateValues" dxfId="10" priority="33"/>
  </conditionalFormatting>
  <conditionalFormatting sqref="C13">
    <cfRule type="duplicateValues" dxfId="9" priority="34"/>
  </conditionalFormatting>
  <conditionalFormatting sqref="C23">
    <cfRule type="duplicateValues" dxfId="8" priority="31"/>
  </conditionalFormatting>
  <conditionalFormatting sqref="C28">
    <cfRule type="duplicateValues" dxfId="7" priority="26"/>
  </conditionalFormatting>
  <conditionalFormatting sqref="C29">
    <cfRule type="duplicateValues" dxfId="6" priority="24"/>
    <cfRule type="duplicateValues" dxfId="5" priority="32"/>
  </conditionalFormatting>
  <conditionalFormatting sqref="C30">
    <cfRule type="duplicateValues" dxfId="4" priority="22"/>
    <cfRule type="duplicateValues" dxfId="3" priority="29"/>
  </conditionalFormatting>
  <conditionalFormatting sqref="C31">
    <cfRule type="duplicateValues" dxfId="2" priority="23"/>
    <cfRule type="duplicateValues" dxfId="1" priority="27"/>
  </conditionalFormatting>
  <conditionalFormatting sqref="C32">
    <cfRule type="duplicateValues" dxfId="0" priority="28"/>
  </conditionalFormatting>
  <hyperlinks>
    <hyperlink ref="B4" location="'Climbing Holds'!A1" display="Climbing Holds" xr:uid="{00000000-0004-0000-0300-000000000000}"/>
    <hyperlink ref="B5" location="Macros!A1" display="Macros" xr:uid="{00000000-0004-0000-0300-000001000000}"/>
    <hyperlink ref="B7" location="'AGB-Terms and Conditions'!A1" display="Terms and Conditions" xr:uid="{00000000-0004-0000-0300-000002000000}"/>
    <hyperlink ref="B6" location="Volumes!A1" display="Volumes" xr:uid="{00000000-0004-0000-0300-000003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401"/>
  <sheetViews>
    <sheetView zoomScaleNormal="100" workbookViewId="0">
      <selection activeCell="O360" sqref="O360"/>
    </sheetView>
  </sheetViews>
  <sheetFormatPr baseColWidth="10" defaultColWidth="11.44140625" defaultRowHeight="14.4" x14ac:dyDescent="0.3"/>
  <sheetData>
    <row r="1" spans="1:23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23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R2" s="10"/>
      <c r="S2" s="10"/>
      <c r="T2" s="10"/>
      <c r="U2" s="10"/>
      <c r="V2" s="10"/>
      <c r="W2" s="10"/>
    </row>
    <row r="3" spans="1:23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R3" s="10"/>
      <c r="S3" s="10"/>
      <c r="T3" s="10"/>
      <c r="U3" s="10"/>
      <c r="V3" s="10"/>
      <c r="W3" s="10"/>
    </row>
    <row r="4" spans="1:23" x14ac:dyDescent="0.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R4" s="10"/>
      <c r="S4" s="10"/>
      <c r="T4" s="10"/>
      <c r="U4" s="10"/>
      <c r="V4" s="10"/>
      <c r="W4" s="10"/>
    </row>
    <row r="5" spans="1:23" x14ac:dyDescent="0.3">
      <c r="A5" s="10"/>
      <c r="B5" s="10"/>
      <c r="C5" s="10"/>
      <c r="D5" s="10"/>
      <c r="E5" s="10"/>
      <c r="F5" s="10"/>
      <c r="G5" s="10"/>
      <c r="H5" s="10"/>
      <c r="I5" s="10"/>
      <c r="J5" s="159" t="s">
        <v>186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3" x14ac:dyDescent="0.3">
      <c r="A6" s="10"/>
      <c r="B6" s="10"/>
      <c r="C6" s="10"/>
      <c r="D6" s="10"/>
      <c r="E6" s="10"/>
      <c r="F6" s="10"/>
      <c r="G6" s="10"/>
      <c r="H6" s="10"/>
      <c r="I6" s="10"/>
      <c r="J6" s="158" t="s">
        <v>185</v>
      </c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23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 x14ac:dyDescent="0.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 x14ac:dyDescent="0.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</row>
    <row r="15" spans="1:23" x14ac:dyDescent="0.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6" spans="1:23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</row>
    <row r="17" spans="1:23" x14ac:dyDescent="0.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</row>
    <row r="18" spans="1:23" x14ac:dyDescent="0.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</row>
    <row r="19" spans="1:23" x14ac:dyDescent="0.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</row>
    <row r="20" spans="1:23" x14ac:dyDescent="0.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</row>
    <row r="21" spans="1:23" x14ac:dyDescent="0.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</row>
    <row r="22" spans="1:23" x14ac:dyDescent="0.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</row>
    <row r="23" spans="1:23" x14ac:dyDescent="0.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23" x14ac:dyDescent="0.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</row>
    <row r="25" spans="1:23" x14ac:dyDescent="0.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23" x14ac:dyDescent="0.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1:23" x14ac:dyDescent="0.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</row>
    <row r="28" spans="1:23" x14ac:dyDescent="0.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1:23" x14ac:dyDescent="0.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</row>
    <row r="30" spans="1:23" x14ac:dyDescent="0.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</row>
    <row r="31" spans="1:23" x14ac:dyDescent="0.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</row>
    <row r="32" spans="1:23" x14ac:dyDescent="0.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</row>
    <row r="33" spans="1:23" x14ac:dyDescent="0.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</row>
    <row r="34" spans="1:23" x14ac:dyDescent="0.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</row>
    <row r="35" spans="1:23" x14ac:dyDescent="0.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</row>
    <row r="36" spans="1:23" x14ac:dyDescent="0.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1:23" x14ac:dyDescent="0.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3" x14ac:dyDescent="0.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3" x14ac:dyDescent="0.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3" x14ac:dyDescent="0.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1" spans="1:23" x14ac:dyDescent="0.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</row>
    <row r="42" spans="1:23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</row>
    <row r="43" spans="1:23" x14ac:dyDescent="0.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</row>
    <row r="44" spans="1:23" x14ac:dyDescent="0.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3" x14ac:dyDescent="0.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7" spans="1:23" x14ac:dyDescent="0.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8" spans="1:23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49" spans="1:23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</row>
    <row r="50" spans="1:23" x14ac:dyDescent="0.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</row>
    <row r="51" spans="1:23" x14ac:dyDescent="0.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</row>
    <row r="52" spans="1:23" x14ac:dyDescent="0.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</row>
    <row r="53" spans="1:23" x14ac:dyDescent="0.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</row>
    <row r="54" spans="1:23" x14ac:dyDescent="0.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</row>
    <row r="55" spans="1:23" x14ac:dyDescent="0.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</row>
    <row r="56" spans="1:23" x14ac:dyDescent="0.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</row>
    <row r="57" spans="1:23" x14ac:dyDescent="0.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</row>
    <row r="58" spans="1:23" x14ac:dyDescent="0.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</row>
    <row r="59" spans="1:23" x14ac:dyDescent="0.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</row>
    <row r="60" spans="1:23" x14ac:dyDescent="0.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</row>
    <row r="61" spans="1:23" x14ac:dyDescent="0.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</row>
    <row r="62" spans="1:23" x14ac:dyDescent="0.3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</row>
    <row r="63" spans="1:23" x14ac:dyDescent="0.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</row>
    <row r="64" spans="1:23" x14ac:dyDescent="0.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</row>
    <row r="65" spans="1:23" x14ac:dyDescent="0.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</row>
    <row r="66" spans="1:23" x14ac:dyDescent="0.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</row>
    <row r="67" spans="1:23" x14ac:dyDescent="0.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</row>
    <row r="68" spans="1:23" x14ac:dyDescent="0.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x14ac:dyDescent="0.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</row>
    <row r="70" spans="1:23" x14ac:dyDescent="0.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</row>
    <row r="71" spans="1:23" x14ac:dyDescent="0.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</row>
    <row r="72" spans="1:23" x14ac:dyDescent="0.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</row>
    <row r="73" spans="1:23" x14ac:dyDescent="0.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</row>
    <row r="74" spans="1:23" x14ac:dyDescent="0.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</row>
    <row r="75" spans="1:23" x14ac:dyDescent="0.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</row>
    <row r="76" spans="1:23" x14ac:dyDescent="0.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</row>
    <row r="77" spans="1:23" x14ac:dyDescent="0.3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</row>
    <row r="78" spans="1:23" x14ac:dyDescent="0.3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</row>
    <row r="79" spans="1:23" x14ac:dyDescent="0.3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</row>
    <row r="80" spans="1:23" x14ac:dyDescent="0.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</row>
    <row r="81" spans="1:23" x14ac:dyDescent="0.3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</row>
    <row r="82" spans="1:23" x14ac:dyDescent="0.3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</row>
    <row r="83" spans="1:23" x14ac:dyDescent="0.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</row>
    <row r="84" spans="1:23" x14ac:dyDescent="0.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</row>
    <row r="85" spans="1:23" x14ac:dyDescent="0.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</row>
    <row r="86" spans="1:23" x14ac:dyDescent="0.3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</row>
    <row r="87" spans="1:23" x14ac:dyDescent="0.3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</row>
    <row r="88" spans="1:23" x14ac:dyDescent="0.3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</row>
    <row r="89" spans="1:23" x14ac:dyDescent="0.3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</row>
    <row r="90" spans="1:23" x14ac:dyDescent="0.3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</row>
    <row r="91" spans="1:23" x14ac:dyDescent="0.3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</row>
    <row r="92" spans="1:23" x14ac:dyDescent="0.3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</row>
    <row r="93" spans="1:23" x14ac:dyDescent="0.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</row>
    <row r="94" spans="1:23" x14ac:dyDescent="0.3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</row>
    <row r="95" spans="1:23" x14ac:dyDescent="0.3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</row>
    <row r="96" spans="1:23" x14ac:dyDescent="0.3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</row>
    <row r="97" spans="1:23" x14ac:dyDescent="0.3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</row>
    <row r="98" spans="1:23" x14ac:dyDescent="0.3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</row>
    <row r="99" spans="1:23" x14ac:dyDescent="0.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</row>
    <row r="100" spans="1:23" x14ac:dyDescent="0.3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</row>
    <row r="101" spans="1:23" x14ac:dyDescent="0.3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</row>
    <row r="102" spans="1:23" x14ac:dyDescent="0.3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</row>
    <row r="103" spans="1:23" x14ac:dyDescent="0.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</row>
    <row r="104" spans="1:23" x14ac:dyDescent="0.3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</row>
    <row r="105" spans="1:23" x14ac:dyDescent="0.3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</row>
    <row r="106" spans="1:23" x14ac:dyDescent="0.3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</row>
    <row r="107" spans="1:23" x14ac:dyDescent="0.3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</row>
    <row r="108" spans="1:23" x14ac:dyDescent="0.3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</row>
    <row r="109" spans="1:23" x14ac:dyDescent="0.3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</row>
    <row r="110" spans="1:23" x14ac:dyDescent="0.3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</row>
    <row r="111" spans="1:23" x14ac:dyDescent="0.3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</row>
    <row r="112" spans="1:23" x14ac:dyDescent="0.3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</row>
    <row r="113" spans="1:23" x14ac:dyDescent="0.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</row>
    <row r="114" spans="1:23" x14ac:dyDescent="0.3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</row>
    <row r="115" spans="1:23" x14ac:dyDescent="0.3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</row>
    <row r="116" spans="1:23" x14ac:dyDescent="0.3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</row>
    <row r="117" spans="1:23" x14ac:dyDescent="0.3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23" x14ac:dyDescent="0.3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23" x14ac:dyDescent="0.3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</row>
    <row r="120" spans="1:23" x14ac:dyDescent="0.3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</row>
    <row r="122" spans="1:23" x14ac:dyDescent="0.3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</row>
    <row r="123" spans="1:23" x14ac:dyDescent="0.3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</row>
    <row r="124" spans="1:23" x14ac:dyDescent="0.3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</row>
    <row r="125" spans="1:23" x14ac:dyDescent="0.3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</row>
    <row r="126" spans="1:23" x14ac:dyDescent="0.3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</row>
    <row r="127" spans="1:23" x14ac:dyDescent="0.3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</row>
    <row r="128" spans="1:23" x14ac:dyDescent="0.3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</row>
    <row r="129" spans="1:23" x14ac:dyDescent="0.3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</row>
    <row r="130" spans="1:23" x14ac:dyDescent="0.3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</row>
    <row r="131" spans="1:23" x14ac:dyDescent="0.3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</row>
    <row r="132" spans="1:23" x14ac:dyDescent="0.3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</row>
    <row r="133" spans="1:23" x14ac:dyDescent="0.3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</row>
    <row r="134" spans="1:23" x14ac:dyDescent="0.3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</row>
    <row r="135" spans="1:23" x14ac:dyDescent="0.3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</row>
    <row r="136" spans="1:23" x14ac:dyDescent="0.3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</row>
    <row r="137" spans="1:23" x14ac:dyDescent="0.3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</row>
    <row r="138" spans="1:23" x14ac:dyDescent="0.3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</row>
    <row r="139" spans="1:23" x14ac:dyDescent="0.3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</row>
    <row r="140" spans="1:23" x14ac:dyDescent="0.3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</row>
    <row r="141" spans="1:23" x14ac:dyDescent="0.3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</row>
    <row r="142" spans="1:23" x14ac:dyDescent="0.3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</row>
    <row r="143" spans="1:23" x14ac:dyDescent="0.3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</row>
    <row r="144" spans="1:23" x14ac:dyDescent="0.3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 x14ac:dyDescent="0.3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</row>
    <row r="146" spans="1:23" x14ac:dyDescent="0.3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</row>
    <row r="147" spans="1:23" x14ac:dyDescent="0.3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</row>
    <row r="148" spans="1:23" x14ac:dyDescent="0.3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</row>
    <row r="149" spans="1:23" x14ac:dyDescent="0.3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</row>
    <row r="150" spans="1:23" x14ac:dyDescent="0.3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</row>
    <row r="151" spans="1:23" x14ac:dyDescent="0.3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</row>
    <row r="152" spans="1:23" x14ac:dyDescent="0.3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</row>
    <row r="153" spans="1:23" x14ac:dyDescent="0.3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</row>
    <row r="154" spans="1:23" x14ac:dyDescent="0.3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</row>
    <row r="155" spans="1:23" x14ac:dyDescent="0.3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</row>
    <row r="156" spans="1:23" x14ac:dyDescent="0.3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</row>
    <row r="157" spans="1:23" x14ac:dyDescent="0.3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</row>
    <row r="158" spans="1:23" x14ac:dyDescent="0.3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</row>
    <row r="159" spans="1:23" x14ac:dyDescent="0.3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</row>
    <row r="160" spans="1:23" x14ac:dyDescent="0.3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</row>
    <row r="161" spans="1:23" x14ac:dyDescent="0.3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</row>
    <row r="162" spans="1:23" x14ac:dyDescent="0.3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</row>
    <row r="163" spans="1:23" x14ac:dyDescent="0.3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</row>
    <row r="164" spans="1:23" x14ac:dyDescent="0.3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</row>
    <row r="165" spans="1:23" x14ac:dyDescent="0.3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</row>
    <row r="166" spans="1:23" x14ac:dyDescent="0.3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</row>
    <row r="167" spans="1:23" x14ac:dyDescent="0.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</row>
    <row r="168" spans="1:23" x14ac:dyDescent="0.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</row>
    <row r="169" spans="1:23" x14ac:dyDescent="0.3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</row>
    <row r="170" spans="1:23" x14ac:dyDescent="0.3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</row>
    <row r="171" spans="1:23" x14ac:dyDescent="0.3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</row>
    <row r="172" spans="1:23" x14ac:dyDescent="0.3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</row>
    <row r="173" spans="1:23" x14ac:dyDescent="0.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</row>
    <row r="174" spans="1:23" x14ac:dyDescent="0.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</row>
    <row r="175" spans="1:23" x14ac:dyDescent="0.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</row>
    <row r="176" spans="1:23" x14ac:dyDescent="0.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</row>
    <row r="177" spans="1:23" x14ac:dyDescent="0.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</row>
    <row r="178" spans="1:23" x14ac:dyDescent="0.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</row>
    <row r="179" spans="1:23" x14ac:dyDescent="0.3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</row>
    <row r="180" spans="1:23" x14ac:dyDescent="0.3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</row>
    <row r="181" spans="1:23" x14ac:dyDescent="0.3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</row>
    <row r="182" spans="1:23" x14ac:dyDescent="0.3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</row>
    <row r="183" spans="1:23" x14ac:dyDescent="0.3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</row>
    <row r="184" spans="1:23" x14ac:dyDescent="0.3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</row>
    <row r="185" spans="1:23" x14ac:dyDescent="0.3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</row>
    <row r="186" spans="1:23" x14ac:dyDescent="0.3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</row>
    <row r="187" spans="1:23" x14ac:dyDescent="0.3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</row>
    <row r="188" spans="1:23" x14ac:dyDescent="0.3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</row>
    <row r="189" spans="1:23" x14ac:dyDescent="0.3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</row>
    <row r="190" spans="1:23" x14ac:dyDescent="0.3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</row>
    <row r="191" spans="1:23" x14ac:dyDescent="0.3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</row>
    <row r="192" spans="1:23" x14ac:dyDescent="0.3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</row>
    <row r="193" spans="1:23" x14ac:dyDescent="0.3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</row>
    <row r="194" spans="1:23" x14ac:dyDescent="0.3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</row>
    <row r="195" spans="1:23" x14ac:dyDescent="0.3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</row>
    <row r="196" spans="1:23" x14ac:dyDescent="0.3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</row>
    <row r="197" spans="1:23" x14ac:dyDescent="0.3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</row>
    <row r="198" spans="1:23" x14ac:dyDescent="0.3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</row>
    <row r="199" spans="1:23" x14ac:dyDescent="0.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</row>
    <row r="200" spans="1:23" x14ac:dyDescent="0.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</row>
    <row r="201" spans="1:23" x14ac:dyDescent="0.3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</row>
    <row r="202" spans="1:23" x14ac:dyDescent="0.3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</row>
    <row r="203" spans="1:23" x14ac:dyDescent="0.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</row>
    <row r="204" spans="1:23" x14ac:dyDescent="0.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</row>
    <row r="205" spans="1:23" x14ac:dyDescent="0.3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</row>
    <row r="206" spans="1:23" x14ac:dyDescent="0.3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</row>
    <row r="207" spans="1:23" x14ac:dyDescent="0.3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</row>
    <row r="208" spans="1:23" x14ac:dyDescent="0.3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</row>
    <row r="209" spans="1:23" x14ac:dyDescent="0.3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</row>
    <row r="210" spans="1:23" x14ac:dyDescent="0.3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</row>
    <row r="211" spans="1:23" x14ac:dyDescent="0.3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</row>
    <row r="212" spans="1:23" x14ac:dyDescent="0.3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</row>
    <row r="213" spans="1:23" x14ac:dyDescent="0.3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</row>
    <row r="214" spans="1:23" x14ac:dyDescent="0.3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</row>
    <row r="215" spans="1:23" x14ac:dyDescent="0.3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</row>
    <row r="216" spans="1:23" x14ac:dyDescent="0.3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</row>
    <row r="217" spans="1:23" x14ac:dyDescent="0.3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</row>
    <row r="218" spans="1:23" x14ac:dyDescent="0.3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</row>
    <row r="219" spans="1:23" x14ac:dyDescent="0.3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</row>
    <row r="220" spans="1:23" x14ac:dyDescent="0.3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</row>
    <row r="221" spans="1:23" x14ac:dyDescent="0.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</row>
    <row r="222" spans="1:23" x14ac:dyDescent="0.3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</row>
    <row r="223" spans="1:23" x14ac:dyDescent="0.3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</row>
    <row r="224" spans="1:23" x14ac:dyDescent="0.3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</row>
    <row r="225" spans="1:23" x14ac:dyDescent="0.3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</row>
    <row r="226" spans="1:23" x14ac:dyDescent="0.3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</row>
    <row r="227" spans="1:23" x14ac:dyDescent="0.3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</row>
    <row r="228" spans="1:23" x14ac:dyDescent="0.3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</row>
    <row r="229" spans="1:23" x14ac:dyDescent="0.3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</row>
    <row r="230" spans="1:23" x14ac:dyDescent="0.3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</row>
    <row r="231" spans="1:23" x14ac:dyDescent="0.3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</row>
    <row r="232" spans="1:23" x14ac:dyDescent="0.3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</row>
    <row r="233" spans="1:23" x14ac:dyDescent="0.3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</row>
    <row r="234" spans="1:23" x14ac:dyDescent="0.3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</row>
    <row r="235" spans="1:23" x14ac:dyDescent="0.3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</row>
    <row r="236" spans="1:23" x14ac:dyDescent="0.3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</row>
    <row r="237" spans="1:23" x14ac:dyDescent="0.3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</row>
    <row r="238" spans="1:23" x14ac:dyDescent="0.3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</row>
    <row r="239" spans="1:23" x14ac:dyDescent="0.3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</row>
    <row r="240" spans="1:23" x14ac:dyDescent="0.3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</row>
    <row r="241" spans="1:23" x14ac:dyDescent="0.3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</row>
    <row r="242" spans="1:23" x14ac:dyDescent="0.3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</row>
    <row r="243" spans="1:23" x14ac:dyDescent="0.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</row>
    <row r="244" spans="1:23" x14ac:dyDescent="0.3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</row>
    <row r="245" spans="1:23" x14ac:dyDescent="0.3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</row>
    <row r="246" spans="1:23" x14ac:dyDescent="0.3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</row>
    <row r="247" spans="1:23" x14ac:dyDescent="0.3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</row>
    <row r="248" spans="1:23" x14ac:dyDescent="0.3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</row>
    <row r="249" spans="1:23" x14ac:dyDescent="0.3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</row>
    <row r="250" spans="1:23" x14ac:dyDescent="0.3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</row>
    <row r="251" spans="1:23" x14ac:dyDescent="0.3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</row>
    <row r="252" spans="1:23" x14ac:dyDescent="0.3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</row>
    <row r="253" spans="1:23" x14ac:dyDescent="0.3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</row>
    <row r="254" spans="1:23" x14ac:dyDescent="0.3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</row>
    <row r="256" spans="1:23" x14ac:dyDescent="0.3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</row>
    <row r="257" spans="1:23" x14ac:dyDescent="0.3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</row>
    <row r="258" spans="1:23" x14ac:dyDescent="0.3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</row>
    <row r="259" spans="1:23" x14ac:dyDescent="0.3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</row>
    <row r="260" spans="1:23" x14ac:dyDescent="0.3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</row>
    <row r="261" spans="1:23" x14ac:dyDescent="0.3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</row>
    <row r="262" spans="1:23" x14ac:dyDescent="0.3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</row>
    <row r="263" spans="1:23" x14ac:dyDescent="0.3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</row>
    <row r="264" spans="1:23" x14ac:dyDescent="0.3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</row>
    <row r="265" spans="1:23" x14ac:dyDescent="0.3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</row>
    <row r="266" spans="1:23" x14ac:dyDescent="0.3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</row>
    <row r="267" spans="1:23" x14ac:dyDescent="0.3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</row>
    <row r="268" spans="1:23" x14ac:dyDescent="0.3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</row>
    <row r="269" spans="1:23" x14ac:dyDescent="0.3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</row>
    <row r="270" spans="1:23" x14ac:dyDescent="0.3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</row>
    <row r="271" spans="1:23" x14ac:dyDescent="0.3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</row>
    <row r="272" spans="1:23" x14ac:dyDescent="0.3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</row>
    <row r="273" spans="1:23" x14ac:dyDescent="0.3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</row>
    <row r="274" spans="1:23" x14ac:dyDescent="0.3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</row>
    <row r="275" spans="1:23" x14ac:dyDescent="0.3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</row>
    <row r="276" spans="1:23" x14ac:dyDescent="0.3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</row>
    <row r="277" spans="1:23" x14ac:dyDescent="0.3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</row>
    <row r="278" spans="1:23" x14ac:dyDescent="0.3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</row>
    <row r="279" spans="1:23" x14ac:dyDescent="0.3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</row>
    <row r="280" spans="1:23" x14ac:dyDescent="0.3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</row>
    <row r="281" spans="1:23" x14ac:dyDescent="0.3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</row>
    <row r="282" spans="1:23" x14ac:dyDescent="0.3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</row>
    <row r="283" spans="1:23" x14ac:dyDescent="0.3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</row>
    <row r="284" spans="1:23" x14ac:dyDescent="0.3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</row>
    <row r="285" spans="1:23" x14ac:dyDescent="0.3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</row>
    <row r="286" spans="1:23" x14ac:dyDescent="0.3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</row>
    <row r="287" spans="1:23" x14ac:dyDescent="0.3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</row>
    <row r="288" spans="1:23" x14ac:dyDescent="0.3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</row>
    <row r="289" spans="1:23" x14ac:dyDescent="0.3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</row>
    <row r="290" spans="1:23" x14ac:dyDescent="0.3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</row>
    <row r="291" spans="1:23" x14ac:dyDescent="0.3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</row>
    <row r="292" spans="1:23" x14ac:dyDescent="0.3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</row>
    <row r="293" spans="1:23" x14ac:dyDescent="0.3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</row>
    <row r="294" spans="1:23" x14ac:dyDescent="0.3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</row>
    <row r="295" spans="1:23" x14ac:dyDescent="0.3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</row>
    <row r="296" spans="1:23" x14ac:dyDescent="0.3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</row>
    <row r="297" spans="1:23" x14ac:dyDescent="0.3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</row>
    <row r="298" spans="1:23" x14ac:dyDescent="0.3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</row>
    <row r="299" spans="1:23" x14ac:dyDescent="0.3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</row>
    <row r="300" spans="1:23" x14ac:dyDescent="0.3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</row>
    <row r="301" spans="1:23" x14ac:dyDescent="0.3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</row>
    <row r="302" spans="1:23" x14ac:dyDescent="0.3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</row>
    <row r="303" spans="1:23" x14ac:dyDescent="0.3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</row>
    <row r="304" spans="1:23" x14ac:dyDescent="0.3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</row>
    <row r="305" spans="1:23" x14ac:dyDescent="0.3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</row>
    <row r="306" spans="1:23" x14ac:dyDescent="0.3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</row>
    <row r="307" spans="1:23" x14ac:dyDescent="0.3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</row>
    <row r="308" spans="1:23" x14ac:dyDescent="0.3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</row>
    <row r="309" spans="1:23" x14ac:dyDescent="0.3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</row>
    <row r="310" spans="1:23" x14ac:dyDescent="0.3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</row>
    <row r="311" spans="1:23" x14ac:dyDescent="0.3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</row>
    <row r="312" spans="1:23" x14ac:dyDescent="0.3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</row>
    <row r="313" spans="1:23" x14ac:dyDescent="0.3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</row>
    <row r="314" spans="1:23" x14ac:dyDescent="0.3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</row>
    <row r="315" spans="1:23" x14ac:dyDescent="0.3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</row>
    <row r="316" spans="1:23" x14ac:dyDescent="0.3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</row>
    <row r="317" spans="1:23" x14ac:dyDescent="0.3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</row>
    <row r="318" spans="1:23" x14ac:dyDescent="0.3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</row>
    <row r="319" spans="1:23" x14ac:dyDescent="0.3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</row>
    <row r="320" spans="1:23" x14ac:dyDescent="0.3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</row>
    <row r="321" spans="1:23" x14ac:dyDescent="0.3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</row>
    <row r="322" spans="1:23" x14ac:dyDescent="0.3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</row>
    <row r="323" spans="1:23" x14ac:dyDescent="0.3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</row>
    <row r="324" spans="1:23" x14ac:dyDescent="0.3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</row>
    <row r="325" spans="1:23" x14ac:dyDescent="0.3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</row>
    <row r="326" spans="1:23" x14ac:dyDescent="0.3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</row>
    <row r="327" spans="1:23" x14ac:dyDescent="0.3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</row>
    <row r="328" spans="1:23" x14ac:dyDescent="0.3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</row>
    <row r="329" spans="1:23" x14ac:dyDescent="0.3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</row>
    <row r="330" spans="1:23" x14ac:dyDescent="0.3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</row>
    <row r="331" spans="1:23" x14ac:dyDescent="0.3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</row>
    <row r="332" spans="1:23" x14ac:dyDescent="0.3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</row>
    <row r="333" spans="1:23" x14ac:dyDescent="0.3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</row>
    <row r="334" spans="1:23" x14ac:dyDescent="0.3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</row>
    <row r="335" spans="1:23" x14ac:dyDescent="0.3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</row>
    <row r="336" spans="1:23" x14ac:dyDescent="0.3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</row>
    <row r="337" spans="1:23" x14ac:dyDescent="0.3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</row>
    <row r="338" spans="1:23" x14ac:dyDescent="0.3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</row>
    <row r="339" spans="1:23" x14ac:dyDescent="0.3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</row>
    <row r="340" spans="1:23" x14ac:dyDescent="0.3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</row>
    <row r="341" spans="1:23" x14ac:dyDescent="0.3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</row>
    <row r="342" spans="1:23" x14ac:dyDescent="0.3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</row>
    <row r="343" spans="1:23" x14ac:dyDescent="0.3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</row>
    <row r="344" spans="1:23" x14ac:dyDescent="0.3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</row>
    <row r="345" spans="1:23" x14ac:dyDescent="0.3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</row>
    <row r="346" spans="1:23" x14ac:dyDescent="0.3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</row>
    <row r="347" spans="1:23" x14ac:dyDescent="0.3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</row>
    <row r="348" spans="1:23" x14ac:dyDescent="0.3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</row>
    <row r="349" spans="1:23" x14ac:dyDescent="0.3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</row>
    <row r="350" spans="1:23" x14ac:dyDescent="0.3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</row>
    <row r="351" spans="1:23" x14ac:dyDescent="0.3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</row>
    <row r="352" spans="1:23" x14ac:dyDescent="0.3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</row>
    <row r="353" spans="1:23" x14ac:dyDescent="0.3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</row>
    <row r="354" spans="1:23" x14ac:dyDescent="0.3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</row>
    <row r="355" spans="1:23" x14ac:dyDescent="0.3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</row>
    <row r="356" spans="1:23" x14ac:dyDescent="0.3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</row>
    <row r="357" spans="1:23" x14ac:dyDescent="0.3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</row>
    <row r="358" spans="1:23" x14ac:dyDescent="0.3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</row>
    <row r="359" spans="1:23" x14ac:dyDescent="0.3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</row>
    <row r="360" spans="1:23" x14ac:dyDescent="0.3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</row>
    <row r="361" spans="1:23" x14ac:dyDescent="0.3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</row>
    <row r="362" spans="1:23" x14ac:dyDescent="0.3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</row>
    <row r="363" spans="1:23" x14ac:dyDescent="0.3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</row>
    <row r="364" spans="1:23" x14ac:dyDescent="0.3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</row>
    <row r="365" spans="1:23" x14ac:dyDescent="0.3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</row>
    <row r="366" spans="1:23" x14ac:dyDescent="0.3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</row>
    <row r="367" spans="1:23" x14ac:dyDescent="0.3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</row>
    <row r="368" spans="1:23" x14ac:dyDescent="0.3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</row>
    <row r="369" spans="1:23" x14ac:dyDescent="0.3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</row>
    <row r="370" spans="1:23" x14ac:dyDescent="0.3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</row>
    <row r="371" spans="1:23" x14ac:dyDescent="0.3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</row>
    <row r="372" spans="1:23" x14ac:dyDescent="0.3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</row>
    <row r="373" spans="1:23" x14ac:dyDescent="0.3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</row>
    <row r="374" spans="1:23" x14ac:dyDescent="0.3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</row>
    <row r="375" spans="1:23" x14ac:dyDescent="0.3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</row>
    <row r="376" spans="1:23" x14ac:dyDescent="0.3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</row>
    <row r="377" spans="1:23" x14ac:dyDescent="0.3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</row>
    <row r="378" spans="1:23" x14ac:dyDescent="0.3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</row>
    <row r="379" spans="1:23" x14ac:dyDescent="0.3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</row>
    <row r="380" spans="1:23" x14ac:dyDescent="0.3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</row>
    <row r="381" spans="1:23" x14ac:dyDescent="0.3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</row>
    <row r="382" spans="1:23" x14ac:dyDescent="0.3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</row>
    <row r="383" spans="1:23" x14ac:dyDescent="0.3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</row>
    <row r="384" spans="1:23" x14ac:dyDescent="0.3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</row>
    <row r="385" spans="1:23" x14ac:dyDescent="0.3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</row>
    <row r="386" spans="1:23" x14ac:dyDescent="0.3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</row>
    <row r="387" spans="1:23" x14ac:dyDescent="0.3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</row>
    <row r="388" spans="1:23" x14ac:dyDescent="0.3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</row>
    <row r="389" spans="1:23" x14ac:dyDescent="0.3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</row>
    <row r="390" spans="1:23" x14ac:dyDescent="0.3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</row>
    <row r="391" spans="1:23" x14ac:dyDescent="0.3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</row>
    <row r="392" spans="1:23" x14ac:dyDescent="0.3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</row>
    <row r="393" spans="1:23" x14ac:dyDescent="0.3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</row>
    <row r="394" spans="1:23" x14ac:dyDescent="0.3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</row>
    <row r="395" spans="1:23" x14ac:dyDescent="0.3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</row>
    <row r="396" spans="1:23" x14ac:dyDescent="0.3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</row>
    <row r="397" spans="1:23" x14ac:dyDescent="0.3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</row>
    <row r="398" spans="1:23" x14ac:dyDescent="0.3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</row>
    <row r="399" spans="1:23" x14ac:dyDescent="0.3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</row>
    <row r="400" spans="1:23" x14ac:dyDescent="0.3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</row>
    <row r="401" spans="1:23" x14ac:dyDescent="0.3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</row>
  </sheetData>
  <hyperlinks>
    <hyperlink ref="J6" location="Conclusion!A1" display="Click" xr:uid="{00000000-0004-0000-0400-000000000000}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PU-HOLDS</vt:lpstr>
      <vt:lpstr>Macros</vt:lpstr>
      <vt:lpstr>Volumes</vt:lpstr>
      <vt:lpstr>Conclusion</vt:lpstr>
      <vt:lpstr>AGB-Terms and Conditions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Nina Kohler</cp:lastModifiedBy>
  <cp:lastPrinted>2023-02-01T14:20:20Z</cp:lastPrinted>
  <dcterms:created xsi:type="dcterms:W3CDTF">2019-06-04T15:05:37Z</dcterms:created>
  <dcterms:modified xsi:type="dcterms:W3CDTF">2023-12-21T12:43:58Z</dcterms:modified>
</cp:coreProperties>
</file>