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AdiArbeit\Dropbox\Kundenliste\"/>
    </mc:Choice>
  </mc:AlternateContent>
  <bookViews>
    <workbookView xWindow="0" yWindow="-110" windowWidth="28800" windowHeight="12130"/>
  </bookViews>
  <sheets>
    <sheet name="CONCLUSION" sheetId="3" r:id="rId1"/>
    <sheet name="PU-HOLDS" sheetId="1" r:id="rId2"/>
    <sheet name="MACROS" sheetId="5" r:id="rId3"/>
    <sheet name="AGB-Terms and Conditions" sheetId="7" r:id="rId4"/>
  </sheets>
  <definedNames>
    <definedName name="_xlnm.Print_Area" localSheetId="0">CONCLUSION!$A$1:$G$51</definedName>
    <definedName name="Z_A8815CF7_577B_4353_A347_CF046D6DF8BA_.wvu.Cols" localSheetId="2" hidden="1">MACROS!$AH:$AI</definedName>
    <definedName name="Z_A8815CF7_577B_4353_A347_CF046D6DF8BA_.wvu.Cols" localSheetId="1" hidden="1">'PU-HOLDS'!$AE:$AF</definedName>
  </definedNames>
  <calcPr calcId="162913"/>
  <customWorkbookViews>
    <customWorkbookView name="Meiner - Persönliche Ansicht" guid="{A8815CF7-577B-4353-A347-CF046D6DF8BA}" mergeInterval="0" personalView="1" maximized="1" xWindow="1912" yWindow="-8" windowWidth="1936" windowHeight="1056" activeSheetId="1"/>
  </customWorkbookViews>
  <extLst>
    <ext xmlns:x14="http://schemas.microsoft.com/office/spreadsheetml/2009/9/main" uri="{79F54976-1DA5-4618-B147-4CDE4B953A38}">
      <x14:workbookPr defaultImageDpi="330" discardImageEditData="1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3" l="1"/>
  <c r="AI55" i="5"/>
  <c r="AF59" i="5"/>
  <c r="AF31" i="1"/>
  <c r="H31" i="1"/>
  <c r="AF55" i="5" l="1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J57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J56" i="5"/>
  <c r="AC31" i="1"/>
  <c r="AE30" i="1" l="1"/>
  <c r="AF30" i="1" s="1"/>
  <c r="AF28" i="1"/>
  <c r="AE28" i="1"/>
  <c r="AE29" i="1"/>
  <c r="AF29" i="1" s="1"/>
  <c r="AF18" i="1"/>
  <c r="AF19" i="1"/>
  <c r="AF20" i="1"/>
  <c r="AF21" i="1"/>
  <c r="AF22" i="1"/>
  <c r="AF23" i="1"/>
  <c r="AF24" i="1"/>
  <c r="AF25" i="1"/>
  <c r="AF26" i="1"/>
  <c r="AF27" i="1"/>
  <c r="U168" i="1" l="1"/>
  <c r="AI37" i="5" l="1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H29" i="5"/>
  <c r="AH54" i="5"/>
  <c r="Z56" i="5"/>
  <c r="AF54" i="5"/>
  <c r="AF29" i="5"/>
  <c r="I29" i="5"/>
  <c r="AF28" i="5"/>
  <c r="AF27" i="5"/>
  <c r="AF26" i="5"/>
  <c r="AF25" i="5"/>
  <c r="AF24" i="5"/>
  <c r="AF23" i="5"/>
  <c r="AF22" i="5"/>
  <c r="AF31" i="5"/>
  <c r="AF32" i="5"/>
  <c r="AI32" i="5"/>
  <c r="AF33" i="5"/>
  <c r="AI33" i="5"/>
  <c r="AF34" i="5"/>
  <c r="AI34" i="5"/>
  <c r="AF35" i="5"/>
  <c r="AI35" i="5"/>
  <c r="I54" i="5"/>
  <c r="AF48" i="5"/>
  <c r="AF49" i="5"/>
  <c r="AF50" i="5"/>
  <c r="AF51" i="5"/>
  <c r="AF52" i="5"/>
  <c r="AF53" i="5"/>
  <c r="Z57" i="5" l="1"/>
  <c r="AF47" i="5"/>
  <c r="N168" i="1" l="1"/>
  <c r="AC29" i="1"/>
  <c r="AC30" i="1"/>
  <c r="AC18" i="1"/>
  <c r="AC19" i="1"/>
  <c r="AC20" i="1"/>
  <c r="AC21" i="1"/>
  <c r="AC22" i="1"/>
  <c r="AC23" i="1"/>
  <c r="AC24" i="1"/>
  <c r="AC25" i="1"/>
  <c r="AC26" i="1"/>
  <c r="AC27" i="1"/>
  <c r="G58" i="1" l="1"/>
  <c r="AC58" i="1"/>
  <c r="AE58" i="1"/>
  <c r="AF58" i="1" s="1"/>
  <c r="G59" i="1"/>
  <c r="AC59" i="1"/>
  <c r="AE59" i="1"/>
  <c r="AF59" i="1" s="1"/>
  <c r="G60" i="1"/>
  <c r="AC60" i="1"/>
  <c r="AE60" i="1"/>
  <c r="AF60" i="1" s="1"/>
  <c r="G29" i="1" l="1"/>
  <c r="G30" i="1" l="1"/>
  <c r="G28" i="1"/>
  <c r="AC14" i="1" l="1"/>
  <c r="AF14" i="1"/>
  <c r="AC13" i="1"/>
  <c r="AF13" i="1"/>
  <c r="J168" i="1" l="1"/>
  <c r="K168" i="1"/>
  <c r="L168" i="1"/>
  <c r="M168" i="1"/>
  <c r="O168" i="1"/>
  <c r="P168" i="1"/>
  <c r="Q168" i="1"/>
  <c r="R168" i="1"/>
  <c r="S168" i="1"/>
  <c r="T168" i="1"/>
  <c r="V168" i="1"/>
  <c r="I168" i="1"/>
  <c r="AC168" i="1" l="1"/>
  <c r="G88" i="1"/>
  <c r="AC84" i="1" l="1"/>
  <c r="AF32" i="1" l="1"/>
  <c r="AH37" i="5"/>
  <c r="I37" i="5"/>
  <c r="AF37" i="5" s="1"/>
  <c r="H37" i="5"/>
  <c r="AH12" i="5"/>
  <c r="AI12" i="5" s="1"/>
  <c r="H12" i="5"/>
  <c r="AF12" i="5"/>
  <c r="AF39" i="1"/>
  <c r="AF10" i="1" l="1"/>
  <c r="AF9" i="1"/>
  <c r="AF11" i="1"/>
  <c r="AF12" i="1"/>
  <c r="AF15" i="1"/>
  <c r="AF16" i="1"/>
  <c r="AF17" i="1"/>
  <c r="AC9" i="1" l="1"/>
  <c r="AC10" i="1"/>
  <c r="AC11" i="1"/>
  <c r="AC12" i="1"/>
  <c r="AC15" i="1"/>
  <c r="AC16" i="1"/>
  <c r="AC17" i="1"/>
  <c r="AC28" i="1" l="1"/>
  <c r="AH21" i="5" l="1"/>
  <c r="AH11" i="5" l="1"/>
  <c r="AI11" i="5" s="1"/>
  <c r="AC39" i="1"/>
  <c r="AE41" i="1" l="1"/>
  <c r="AH36" i="5" l="1"/>
  <c r="AI36" i="5" s="1"/>
  <c r="AI6" i="5"/>
  <c r="AI7" i="5"/>
  <c r="AI8" i="5"/>
  <c r="AI9" i="5"/>
  <c r="AI10" i="5"/>
  <c r="AF6" i="5" l="1"/>
  <c r="AF7" i="5"/>
  <c r="AF8" i="5"/>
  <c r="AF9" i="5"/>
  <c r="AF10" i="5"/>
  <c r="I36" i="5" l="1"/>
  <c r="AF36" i="5" s="1"/>
  <c r="AF11" i="5"/>
  <c r="AF58" i="5" s="1"/>
  <c r="G167" i="1" l="1"/>
  <c r="G90" i="1" l="1"/>
  <c r="G89" i="1"/>
  <c r="I21" i="5"/>
  <c r="G41" i="1" l="1"/>
  <c r="AC41" i="1" l="1"/>
  <c r="AF13" i="5"/>
  <c r="AC32" i="1"/>
  <c r="AC33" i="1"/>
  <c r="AC34" i="1"/>
  <c r="AC35" i="1"/>
  <c r="AC36" i="1"/>
  <c r="AC37" i="1"/>
  <c r="AC38" i="1"/>
  <c r="AC40" i="1"/>
  <c r="AC141" i="1" l="1"/>
  <c r="AC142" i="1"/>
  <c r="AC143" i="1"/>
  <c r="AC144" i="1"/>
  <c r="AC145" i="1"/>
  <c r="AC146" i="1"/>
  <c r="AC147" i="1"/>
  <c r="AC148" i="1"/>
  <c r="AC149" i="1"/>
  <c r="AC90" i="1"/>
  <c r="AC89" i="1"/>
  <c r="AC88" i="1"/>
  <c r="AC151" i="1" l="1"/>
  <c r="AF142" i="1"/>
  <c r="AF140" i="1"/>
  <c r="AF141" i="1"/>
  <c r="AF143" i="1"/>
  <c r="AF144" i="1"/>
  <c r="AF145" i="1"/>
  <c r="AF146" i="1"/>
  <c r="AF147" i="1"/>
  <c r="AF148" i="1"/>
  <c r="AF149" i="1"/>
  <c r="AF150" i="1"/>
  <c r="G151" i="1"/>
  <c r="AE139" i="1"/>
  <c r="AF139" i="1" s="1"/>
  <c r="G152" i="1"/>
  <c r="G153" i="1"/>
  <c r="AE152" i="1" l="1"/>
  <c r="AF152" i="1" s="1"/>
  <c r="AE151" i="1"/>
  <c r="AF151" i="1" s="1"/>
  <c r="AE153" i="1"/>
  <c r="AF153" i="1" s="1"/>
  <c r="AC140" i="1"/>
  <c r="AF88" i="1" l="1"/>
  <c r="AF89" i="1"/>
  <c r="AF90" i="1"/>
  <c r="G84" i="1" l="1"/>
  <c r="G85" i="1"/>
  <c r="AF42" i="1" l="1"/>
  <c r="G138" i="1" l="1"/>
  <c r="AE167" i="1"/>
  <c r="G166" i="1"/>
  <c r="G165" i="1"/>
  <c r="AF163" i="1"/>
  <c r="AF54" i="1"/>
  <c r="AF55" i="1"/>
  <c r="AF56" i="1"/>
  <c r="AF57" i="1"/>
  <c r="AF77" i="1"/>
  <c r="AF79" i="1"/>
  <c r="AF80" i="1"/>
  <c r="AF81" i="1"/>
  <c r="AF82" i="1"/>
  <c r="AF83" i="1"/>
  <c r="AF91" i="1"/>
  <c r="AF92" i="1"/>
  <c r="AF93" i="1"/>
  <c r="AF94" i="1"/>
  <c r="AF95" i="1"/>
  <c r="AF96" i="1"/>
  <c r="AF97" i="1"/>
  <c r="AF98" i="1"/>
  <c r="AF99" i="1"/>
  <c r="AF100" i="1"/>
  <c r="AF101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8" i="1"/>
  <c r="AF129" i="1"/>
  <c r="AF130" i="1"/>
  <c r="AF131" i="1"/>
  <c r="AF132" i="1"/>
  <c r="AF133" i="1"/>
  <c r="AF134" i="1"/>
  <c r="AF135" i="1"/>
  <c r="AF136" i="1"/>
  <c r="AF137" i="1"/>
  <c r="AF154" i="1"/>
  <c r="AF155" i="1"/>
  <c r="AF156" i="1"/>
  <c r="AF157" i="1"/>
  <c r="AF158" i="1"/>
  <c r="AF159" i="1"/>
  <c r="AF160" i="1"/>
  <c r="AF161" i="1"/>
  <c r="AF162" i="1"/>
  <c r="AF164" i="1"/>
  <c r="G126" i="1"/>
  <c r="G125" i="1"/>
  <c r="G103" i="1"/>
  <c r="G102" i="1"/>
  <c r="AF167" i="1" l="1"/>
  <c r="AE166" i="1"/>
  <c r="AF166" i="1" s="1"/>
  <c r="AE165" i="1"/>
  <c r="AF165" i="1" s="1"/>
  <c r="AE138" i="1"/>
  <c r="AF138" i="1" s="1"/>
  <c r="AE126" i="1"/>
  <c r="AE125" i="1"/>
  <c r="AE127" i="1"/>
  <c r="AE102" i="1"/>
  <c r="AF102" i="1" s="1"/>
  <c r="AE103" i="1"/>
  <c r="AF103" i="1" s="1"/>
  <c r="G86" i="1"/>
  <c r="AC61" i="1"/>
  <c r="AE61" i="1"/>
  <c r="AF61" i="1" s="1"/>
  <c r="AF125" i="1" l="1"/>
  <c r="AF126" i="1"/>
  <c r="AF127" i="1"/>
  <c r="AC152" i="1"/>
  <c r="AF53" i="1" l="1"/>
  <c r="AF50" i="1"/>
  <c r="AF51" i="1"/>
  <c r="AF52" i="1"/>
  <c r="AF47" i="1"/>
  <c r="AF48" i="1"/>
  <c r="AF49" i="1"/>
  <c r="AF46" i="1"/>
  <c r="AF45" i="1"/>
  <c r="AF44" i="1"/>
  <c r="AF43" i="1"/>
  <c r="AE78" i="1"/>
  <c r="AF78" i="1" s="1"/>
  <c r="AE76" i="1"/>
  <c r="AF76" i="1" s="1"/>
  <c r="AE75" i="1"/>
  <c r="AF75" i="1" s="1"/>
  <c r="AE74" i="1"/>
  <c r="AF74" i="1" s="1"/>
  <c r="AE73" i="1"/>
  <c r="AF73" i="1" s="1"/>
  <c r="AE69" i="1"/>
  <c r="AF69" i="1" s="1"/>
  <c r="AE68" i="1"/>
  <c r="AF68" i="1" s="1"/>
  <c r="AE72" i="1"/>
  <c r="AF72" i="1" s="1"/>
  <c r="AE71" i="1"/>
  <c r="AF71" i="1" s="1"/>
  <c r="AE70" i="1"/>
  <c r="AF70" i="1" s="1"/>
  <c r="AE67" i="1"/>
  <c r="AF67" i="1" s="1"/>
  <c r="AE64" i="1"/>
  <c r="AF64" i="1" s="1"/>
  <c r="AE63" i="1"/>
  <c r="AF63" i="1" s="1"/>
  <c r="AE62" i="1"/>
  <c r="AE66" i="1"/>
  <c r="AF66" i="1" s="1"/>
  <c r="AE65" i="1"/>
  <c r="AH46" i="5"/>
  <c r="AC55" i="1"/>
  <c r="AC54" i="1"/>
  <c r="AC53" i="1"/>
  <c r="AC45" i="1"/>
  <c r="AC44" i="1"/>
  <c r="AC51" i="1"/>
  <c r="AC52" i="1"/>
  <c r="AE85" i="1" l="1"/>
  <c r="AF85" i="1" s="1"/>
  <c r="AE84" i="1"/>
  <c r="AF84" i="1" s="1"/>
  <c r="AF65" i="1"/>
  <c r="AF62" i="1"/>
  <c r="AE86" i="1"/>
  <c r="AF86" i="1" s="1"/>
  <c r="AC42" i="1"/>
  <c r="AC43" i="1"/>
  <c r="AC46" i="1"/>
  <c r="AC47" i="1"/>
  <c r="AC48" i="1"/>
  <c r="AC49" i="1"/>
  <c r="AC50" i="1"/>
  <c r="AC56" i="1"/>
  <c r="AC57" i="1"/>
  <c r="W168" i="1" l="1"/>
  <c r="AC65" i="1" l="1"/>
  <c r="AC66" i="1"/>
  <c r="AC62" i="1"/>
  <c r="AC70" i="1"/>
  <c r="AC71" i="1"/>
  <c r="AC72" i="1"/>
  <c r="AC73" i="1"/>
  <c r="AC74" i="1"/>
  <c r="AC78" i="1"/>
  <c r="AC80" i="1"/>
  <c r="AC83" i="1"/>
  <c r="AC82" i="1"/>
  <c r="AC81" i="1"/>
  <c r="AC79" i="1"/>
  <c r="AC63" i="1"/>
  <c r="AC64" i="1"/>
  <c r="AC67" i="1"/>
  <c r="AC68" i="1"/>
  <c r="AC69" i="1"/>
  <c r="AC75" i="1"/>
  <c r="AC76" i="1"/>
  <c r="AC77" i="1"/>
  <c r="AI14" i="5" l="1"/>
  <c r="AI15" i="5"/>
  <c r="AI16" i="5"/>
  <c r="AI17" i="5"/>
  <c r="AI18" i="5"/>
  <c r="AI13" i="5"/>
  <c r="AC102" i="1"/>
  <c r="AC85" i="1"/>
  <c r="AC86" i="1"/>
  <c r="AC91" i="1"/>
  <c r="AC92" i="1"/>
  <c r="AC93" i="1"/>
  <c r="AC94" i="1"/>
  <c r="AC95" i="1"/>
  <c r="AC96" i="1"/>
  <c r="AC97" i="1"/>
  <c r="AC98" i="1"/>
  <c r="AC99" i="1"/>
  <c r="AC100" i="1"/>
  <c r="AC101" i="1"/>
  <c r="AF14" i="5"/>
  <c r="AF15" i="5"/>
  <c r="AF16" i="5"/>
  <c r="AF17" i="5"/>
  <c r="AF18" i="5"/>
  <c r="AF19" i="5"/>
  <c r="AF20" i="5"/>
  <c r="AF38" i="5"/>
  <c r="AF39" i="5"/>
  <c r="AF40" i="5"/>
  <c r="AF41" i="5"/>
  <c r="AF42" i="5"/>
  <c r="AF43" i="5"/>
  <c r="AF44" i="5"/>
  <c r="AF45" i="5"/>
  <c r="AF46" i="5"/>
  <c r="AC103" i="1" l="1"/>
  <c r="AF21" i="5" l="1"/>
  <c r="AF56" i="5" l="1"/>
  <c r="F11" i="3"/>
  <c r="AC113" i="1" l="1"/>
  <c r="AC114" i="1"/>
  <c r="AC115" i="1"/>
  <c r="AC126" i="1" l="1"/>
  <c r="AC125" i="1"/>
  <c r="AC104" i="1" l="1"/>
  <c r="AC105" i="1"/>
  <c r="AC106" i="1"/>
  <c r="AC107" i="1"/>
  <c r="AC108" i="1"/>
  <c r="AC109" i="1"/>
  <c r="AC110" i="1"/>
  <c r="AC111" i="1"/>
  <c r="AC112" i="1"/>
  <c r="AC116" i="1"/>
  <c r="AC117" i="1"/>
  <c r="AC118" i="1"/>
  <c r="AC119" i="1"/>
  <c r="AC120" i="1"/>
  <c r="AC122" i="1"/>
  <c r="AC121" i="1"/>
  <c r="AC123" i="1"/>
  <c r="AC124" i="1"/>
  <c r="G127" i="1" l="1"/>
  <c r="U169" i="1" s="1"/>
  <c r="Q169" i="1" l="1"/>
  <c r="V169" i="1"/>
  <c r="J169" i="1"/>
  <c r="T169" i="1"/>
  <c r="P169" i="1"/>
  <c r="I169" i="1"/>
  <c r="R169" i="1"/>
  <c r="K169" i="1"/>
  <c r="M169" i="1"/>
  <c r="O169" i="1"/>
  <c r="N169" i="1"/>
  <c r="S169" i="1"/>
  <c r="L169" i="1"/>
  <c r="AC128" i="1"/>
  <c r="AC129" i="1"/>
  <c r="AC130" i="1"/>
  <c r="AC131" i="1"/>
  <c r="AC132" i="1"/>
  <c r="AC133" i="1"/>
  <c r="AC134" i="1"/>
  <c r="AC135" i="1"/>
  <c r="AC136" i="1"/>
  <c r="AC137" i="1"/>
  <c r="AC156" i="1" l="1"/>
  <c r="AC157" i="1"/>
  <c r="AC158" i="1"/>
  <c r="AC159" i="1"/>
  <c r="AC160" i="1"/>
  <c r="AC161" i="1"/>
  <c r="AC162" i="1"/>
  <c r="AC163" i="1"/>
  <c r="AC164" i="1"/>
  <c r="AC165" i="1"/>
  <c r="AC155" i="1"/>
  <c r="AC154" i="1"/>
  <c r="AC127" i="1" l="1"/>
  <c r="AC167" i="1" l="1"/>
  <c r="AC166" i="1" l="1"/>
  <c r="W169" i="1" l="1"/>
  <c r="F12" i="3" s="1"/>
  <c r="AC139" i="1"/>
  <c r="AC153" i="1" l="1"/>
  <c r="AC150" i="1" l="1"/>
  <c r="AC138" i="1" l="1"/>
  <c r="AC170" i="1" s="1"/>
  <c r="F16" i="3" s="1"/>
  <c r="F19" i="3" s="1"/>
  <c r="F20" i="3" l="1"/>
  <c r="F21" i="3"/>
  <c r="F29" i="3" s="1"/>
  <c r="AF41" i="1" l="1"/>
  <c r="AF40" i="1" l="1"/>
  <c r="AF37" i="1" l="1"/>
  <c r="AF38" i="1"/>
  <c r="AF34" i="1" l="1"/>
  <c r="AF33" i="1"/>
  <c r="AF35" i="1"/>
  <c r="AF36" i="1"/>
  <c r="AC171" i="1" l="1"/>
  <c r="F13" i="3" l="1"/>
  <c r="F34" i="3" s="1"/>
  <c r="F38" i="3" l="1"/>
  <c r="F40" i="3"/>
  <c r="F42" i="3" s="1"/>
</calcChain>
</file>

<file path=xl/sharedStrings.xml><?xml version="1.0" encoding="utf-8"?>
<sst xmlns="http://schemas.openxmlformats.org/spreadsheetml/2006/main" count="774" uniqueCount="379">
  <si>
    <t>Art.No.</t>
  </si>
  <si>
    <t>Picture</t>
  </si>
  <si>
    <t>Name</t>
  </si>
  <si>
    <t>RAL 3020      
RED</t>
  </si>
  <si>
    <t xml:space="preserve">RAL 5015 
BLUE   </t>
  </si>
  <si>
    <t xml:space="preserve">RAL 9005
BLACK     </t>
  </si>
  <si>
    <t>Price</t>
  </si>
  <si>
    <t>Holds</t>
  </si>
  <si>
    <t>Total</t>
  </si>
  <si>
    <t>Geo Crimps M-L</t>
  </si>
  <si>
    <t>Geo Edges S-M</t>
  </si>
  <si>
    <t>L-XL</t>
  </si>
  <si>
    <t>M-L</t>
  </si>
  <si>
    <t>S-M</t>
  </si>
  <si>
    <t>L</t>
  </si>
  <si>
    <t>S</t>
  </si>
  <si>
    <t>XL</t>
  </si>
  <si>
    <t>S-L</t>
  </si>
  <si>
    <t>S-XL</t>
  </si>
  <si>
    <t>XS</t>
  </si>
  <si>
    <t>Level</t>
  </si>
  <si>
    <t>hard</t>
  </si>
  <si>
    <t>medium</t>
  </si>
  <si>
    <t xml:space="preserve">easy </t>
  </si>
  <si>
    <t>mixed</t>
  </si>
  <si>
    <t>medium-hard</t>
  </si>
  <si>
    <t>Total Holds</t>
  </si>
  <si>
    <t>Total Sets</t>
  </si>
  <si>
    <t>Weight</t>
  </si>
  <si>
    <r>
      <rPr>
        <b/>
        <sz val="16"/>
        <color theme="1"/>
        <rFont val="Futura Lt BT"/>
        <family val="2"/>
      </rPr>
      <t>Total:</t>
    </r>
    <r>
      <rPr>
        <sz val="16"/>
        <color theme="1"/>
        <rFont val="Futura Lt BT"/>
        <family val="2"/>
      </rPr>
      <t xml:space="preserve">
ex. VAT. and shipping</t>
    </r>
  </si>
  <si>
    <t>Total weight in kg:</t>
  </si>
  <si>
    <t>E-Mail</t>
  </si>
  <si>
    <t>kg</t>
  </si>
  <si>
    <t>€</t>
  </si>
  <si>
    <t>%</t>
  </si>
  <si>
    <t>des rabattierten Nettopreises</t>
  </si>
  <si>
    <t>easy</t>
  </si>
  <si>
    <t>XS-S</t>
  </si>
  <si>
    <t>Fullmoon Sloper L</t>
  </si>
  <si>
    <t>Fullmoon Jugs L</t>
  </si>
  <si>
    <t>Fullmoon Sloper XL</t>
  </si>
  <si>
    <t>M</t>
  </si>
  <si>
    <t>Fullmoon Jugs M</t>
  </si>
  <si>
    <t>Fullmoon Sloper M-L</t>
  </si>
  <si>
    <t>easy - medium</t>
  </si>
  <si>
    <t>medium - hard</t>
  </si>
  <si>
    <t>XS - XL</t>
  </si>
  <si>
    <t>XXL</t>
  </si>
  <si>
    <t>XS-XXL</t>
  </si>
  <si>
    <t>BATS S</t>
  </si>
  <si>
    <t>BATS M</t>
  </si>
  <si>
    <t>BATS M Dualtex</t>
  </si>
  <si>
    <t>BATS L</t>
  </si>
  <si>
    <t>BATS L Dualtex</t>
  </si>
  <si>
    <t>BATS XL</t>
  </si>
  <si>
    <t>BATS XXL</t>
  </si>
  <si>
    <t>BATS Complete 
(ohne Dualtex)</t>
  </si>
  <si>
    <t>BATS Complete 
(mit Dualtex)</t>
  </si>
  <si>
    <t>Geo Complete</t>
  </si>
  <si>
    <t>BATS XS Footholds</t>
  </si>
  <si>
    <t>BATS XS Holds</t>
  </si>
  <si>
    <t>BATS M2</t>
  </si>
  <si>
    <t>BATS S2</t>
  </si>
  <si>
    <t>Geo Footholds Spax</t>
  </si>
  <si>
    <t>Geo Footholds Bolt</t>
  </si>
  <si>
    <t>Geo Crimps S</t>
  </si>
  <si>
    <t>Geo Crimps M-L2</t>
  </si>
  <si>
    <t>Geo Crimpy Ledges S-M</t>
  </si>
  <si>
    <t>Fullmoon Crimps L-XL</t>
  </si>
  <si>
    <t>Fullmoon Crimps M</t>
  </si>
  <si>
    <t>Sahara Edge XL</t>
  </si>
  <si>
    <t>Sahara Edge L</t>
  </si>
  <si>
    <t>Sahara Jug XL</t>
  </si>
  <si>
    <t>Sahara Jug XL II</t>
  </si>
  <si>
    <t>Sahara Jug L</t>
  </si>
  <si>
    <t>Sahara Jug L II</t>
  </si>
  <si>
    <t>Sahara Crimpy Ledge L</t>
  </si>
  <si>
    <t>Sahara Crimpy Ledge L II</t>
  </si>
  <si>
    <t>Sahara Crimps M</t>
  </si>
  <si>
    <t>Sahara Complete</t>
  </si>
  <si>
    <t>Geo Ledges L-XL</t>
  </si>
  <si>
    <t>L - XL</t>
  </si>
  <si>
    <t>Geo Crimps M2</t>
  </si>
  <si>
    <t>Fullmoon Footholds Bolt S</t>
  </si>
  <si>
    <t>Fullmoon Footholds Spax XS</t>
  </si>
  <si>
    <t>Sahara Jug XXL</t>
  </si>
  <si>
    <t>Sahara Edge XXL</t>
  </si>
  <si>
    <t>S-XXL</t>
  </si>
  <si>
    <t xml:space="preserve"> Sahara Jug XXL II</t>
  </si>
  <si>
    <t>Sahara Sloper L I</t>
  </si>
  <si>
    <t>Sahara Sloper L II</t>
  </si>
  <si>
    <t>Sahara Sloper L III</t>
  </si>
  <si>
    <t>Sahara Footholds S II</t>
  </si>
  <si>
    <t>Sahara Footholds S I</t>
  </si>
  <si>
    <t>Sahara Sloper XL</t>
  </si>
  <si>
    <t>Sahara Sloper II XL</t>
  </si>
  <si>
    <t>Sahara Sloper III XL</t>
  </si>
  <si>
    <t>Sahara Crimps M II</t>
  </si>
  <si>
    <t>Sahara Juggy Complete</t>
  </si>
  <si>
    <t>Sahara Sloper Complete</t>
  </si>
  <si>
    <t>easy-medium</t>
  </si>
  <si>
    <t>Geo Crimpy Ledges S2</t>
  </si>
  <si>
    <t>Billing Adress / Shipping Adress</t>
  </si>
  <si>
    <t>Company Name</t>
  </si>
  <si>
    <t>Street, No.</t>
  </si>
  <si>
    <t>Postal Code</t>
  </si>
  <si>
    <t>City</t>
  </si>
  <si>
    <t>Country</t>
  </si>
  <si>
    <t>VAT Ident. Number</t>
  </si>
  <si>
    <t>Contact Person</t>
  </si>
  <si>
    <t>Phone Number</t>
  </si>
  <si>
    <t>Req. delivery date</t>
  </si>
  <si>
    <t>Order Overview</t>
  </si>
  <si>
    <t>Number of Sets</t>
  </si>
  <si>
    <t>Number of Holds</t>
  </si>
  <si>
    <t>Total Weight (approx.)</t>
  </si>
  <si>
    <t>Net Price</t>
  </si>
  <si>
    <t>Discounted Net Price</t>
  </si>
  <si>
    <t>Comments</t>
  </si>
  <si>
    <t>Differing Shipping Adress</t>
  </si>
  <si>
    <t>Value of Goods (net)</t>
  </si>
  <si>
    <t>Min. quantity surcharge</t>
  </si>
  <si>
    <t>(under 500€ per color = 25€ )</t>
  </si>
  <si>
    <t>Net</t>
  </si>
  <si>
    <t>Gross</t>
  </si>
  <si>
    <t>VAT 19%</t>
  </si>
  <si>
    <t>Up to 5 kg = 9,50 €</t>
  </si>
  <si>
    <t>Yellow RAL 1023</t>
  </si>
  <si>
    <t>Orange RAL 2004</t>
  </si>
  <si>
    <t>Red RAL 3020</t>
  </si>
  <si>
    <t>Violet RAL 4008</t>
  </si>
  <si>
    <t>Blue RAL 5015</t>
  </si>
  <si>
    <t>Mint RAL 6027</t>
  </si>
  <si>
    <t>Green RAL 6037</t>
  </si>
  <si>
    <t>Brown RAL 8007</t>
  </si>
  <si>
    <t>Grey RAL 7040</t>
  </si>
  <si>
    <t>Black RAL 9005</t>
  </si>
  <si>
    <t>White RAL 9010</t>
  </si>
  <si>
    <t>Luminous Yellow</t>
  </si>
  <si>
    <t xml:space="preserve">Luminous Orange </t>
  </si>
  <si>
    <t>Luminous Pink</t>
  </si>
  <si>
    <t>Luminous Green</t>
  </si>
  <si>
    <t>PT.VM.00001</t>
  </si>
  <si>
    <t>PT.VM.00009</t>
  </si>
  <si>
    <t>PT.VM.00002</t>
  </si>
  <si>
    <t>PT.VM.00010</t>
  </si>
  <si>
    <t>PT.VM.00003</t>
  </si>
  <si>
    <t>PT.VM.00011</t>
  </si>
  <si>
    <t>PT.VM.00004</t>
  </si>
  <si>
    <t>PT.VM.00012</t>
  </si>
  <si>
    <t>PT.VM.00005</t>
  </si>
  <si>
    <t>PT.VM.00013</t>
  </si>
  <si>
    <t>PT.VM.00006</t>
  </si>
  <si>
    <t>PT.VM.00014</t>
  </si>
  <si>
    <t>PT.VM.00007</t>
  </si>
  <si>
    <t>PT.VM.00015</t>
  </si>
  <si>
    <t>PT.VM.00008</t>
  </si>
  <si>
    <t>PT.VM.00016</t>
  </si>
  <si>
    <t>MACRO BAT 1</t>
  </si>
  <si>
    <t>MACRO BAT 2</t>
  </si>
  <si>
    <t>MACRO BAT 3</t>
  </si>
  <si>
    <t>MACRO BAT 4</t>
  </si>
  <si>
    <t>MACRO BAT 5</t>
  </si>
  <si>
    <t>MACRO BAT 6</t>
  </si>
  <si>
    <t>MACRO BAT 7</t>
  </si>
  <si>
    <t>MACRO BAT 8</t>
  </si>
  <si>
    <t>MACRO (next page)</t>
  </si>
  <si>
    <t>Climbing Holds</t>
  </si>
  <si>
    <t>Macros</t>
  </si>
  <si>
    <t>Terms and Conditions</t>
  </si>
  <si>
    <t>Content</t>
  </si>
  <si>
    <t>Back to Conclusion</t>
  </si>
  <si>
    <t>Click</t>
  </si>
  <si>
    <t>Back to Overview</t>
  </si>
  <si>
    <t>Wir machen gerne ein individuelles Angebot. Einfach anfragen: info@polytalon.com oder +491701946194.
Wir liefern ausschließlich zu unseren allgemeinen Geschäftsbedingungen im beiliegenden Tabellenblatt.</t>
  </si>
  <si>
    <t xml:space="preserve">We make individual offers. Just ask: info@polytalon.com or +491701946194.
We ship solely on our terms on conditions in the attached Excel Sheet. </t>
  </si>
  <si>
    <t>easy-hard</t>
  </si>
  <si>
    <t>XS-XL</t>
  </si>
  <si>
    <t>hard/medium</t>
  </si>
  <si>
    <t>FATBAT Foothold Spax</t>
  </si>
  <si>
    <t>FATBAT Hold/Foothold Spax</t>
  </si>
  <si>
    <t>FATBAT Foothold Bolt</t>
  </si>
  <si>
    <t>FATBAT OPEN JUGS XL</t>
  </si>
  <si>
    <t>FATBAT OPEN JUGS L</t>
  </si>
  <si>
    <t>FATBAT JUGS L</t>
  </si>
  <si>
    <t>FATBAT DIRECTION JUGS L</t>
  </si>
  <si>
    <t>FATBAT JUGS M</t>
  </si>
  <si>
    <t>FATBAT INCUT CRIMPS M</t>
  </si>
  <si>
    <t>XL+</t>
  </si>
  <si>
    <t>FATBAT SLOPER L Dualtex</t>
  </si>
  <si>
    <t>FATBAT OPEN JUGS XL Dualtex</t>
  </si>
  <si>
    <t>FATBAT MINI INCUT S</t>
  </si>
  <si>
    <t>FATBAT -easy-</t>
  </si>
  <si>
    <t>FATBAT -hard-</t>
  </si>
  <si>
    <t>FATBAT Complete (5%)</t>
  </si>
  <si>
    <t>FATBAT OPEN JUG L Dualtex</t>
  </si>
  <si>
    <t>FATBAT SLOPER XL Dualtex 2</t>
  </si>
  <si>
    <t>FATBAT SLOPER XL Dualtex 1</t>
  </si>
  <si>
    <t>FATBAT OPEN JUGS XL+</t>
  </si>
  <si>
    <t>FATBAT JUGS XL I</t>
  </si>
  <si>
    <t>FATBAT JUGS XL II</t>
  </si>
  <si>
    <t>Pant. 806C
(fl) PINK</t>
  </si>
  <si>
    <t>NEW</t>
  </si>
  <si>
    <t>Pant. 804C (fl) ORANGE</t>
  </si>
  <si>
    <t>FATBAT OPEN JUGS XL+ Dualtex</t>
  </si>
  <si>
    <t>FATBAT JUGS XL+ Dualtex</t>
  </si>
  <si>
    <t>FATBAT JUGS XL+ Block 1</t>
  </si>
  <si>
    <t>FATBAT JUGS XL+ Block 2</t>
  </si>
  <si>
    <t>FATBAT JUGS XL+ Block 3</t>
  </si>
  <si>
    <t>YINGS Complete</t>
  </si>
  <si>
    <t>RAL 6027 
MINT</t>
  </si>
  <si>
    <t>YINGS Boulder</t>
  </si>
  <si>
    <t>YINGS Lead</t>
  </si>
  <si>
    <t>YING XXL Jug Right</t>
  </si>
  <si>
    <t>YING L Incut Crimp</t>
  </si>
  <si>
    <t>YING M Incut Crimp</t>
  </si>
  <si>
    <t>YING S Incut Crimp</t>
  </si>
  <si>
    <t>YING S Spax</t>
  </si>
  <si>
    <t>YING S Footholds Negative</t>
  </si>
  <si>
    <t>YING XS Footholds Positive</t>
  </si>
  <si>
    <t>YING XXL Open Jug Left</t>
  </si>
  <si>
    <t>YING XXL Sloper Right</t>
  </si>
  <si>
    <t xml:space="preserve">YING L Juggy </t>
  </si>
  <si>
    <t>YING M Juggy</t>
  </si>
  <si>
    <t>YING XL Jug + Open Jug Right</t>
  </si>
  <si>
    <t>Fullmoon Boulder Selection hard</t>
  </si>
  <si>
    <t>Fullmoon Boulder Selection easy</t>
  </si>
  <si>
    <t>Fullmoon Lead Selection easy</t>
  </si>
  <si>
    <t>RAL 6037 PURE GREEN</t>
  </si>
  <si>
    <t>medium-
hard</t>
  </si>
  <si>
    <t>RAL 6018 
YELLOW GREEN</t>
  </si>
  <si>
    <t>RAL 1023
YELLOW</t>
  </si>
  <si>
    <t>RAL 2004 ORANGE</t>
  </si>
  <si>
    <t>RAL 
9010
WHITE</t>
  </si>
  <si>
    <t>RAL 4008
PURPLE</t>
  </si>
  <si>
    <t>YING XL Sloper + Crimp Left</t>
  </si>
  <si>
    <t>YING XL Sloper + Crimp Right</t>
  </si>
  <si>
    <t>RAL
7001
GREY</t>
  </si>
  <si>
    <t>MACRO + FATBAT Combo Standard</t>
  </si>
  <si>
    <t>XS-Macro</t>
  </si>
  <si>
    <t>MACRO + FATBAT Combo Extended</t>
  </si>
  <si>
    <t>Medium</t>
  </si>
  <si>
    <t>medium-easy</t>
  </si>
  <si>
    <t>Luna Jugs XL</t>
  </si>
  <si>
    <t>Luna Jugs L I</t>
  </si>
  <si>
    <t>Luna Jugs L II</t>
  </si>
  <si>
    <t>Luna Jugs L III</t>
  </si>
  <si>
    <t>Luna Jugs L IV</t>
  </si>
  <si>
    <t>Luna Sloper L-XL</t>
  </si>
  <si>
    <t>Luna Edges L</t>
  </si>
  <si>
    <t>Luna Jugs M I</t>
  </si>
  <si>
    <t>Luna Jugs MII</t>
  </si>
  <si>
    <t>Luna Crimps M</t>
  </si>
  <si>
    <t>Luna Footholds S</t>
  </si>
  <si>
    <t>Luna Footholds XS</t>
  </si>
  <si>
    <t>Luna Boulder Selection</t>
  </si>
  <si>
    <t>Luna Lead Selection</t>
  </si>
  <si>
    <t>Luna Complete</t>
  </si>
  <si>
    <t>MACRO + FATBAT Combo Deluxe (5%)</t>
  </si>
  <si>
    <t>Degree</t>
  </si>
  <si>
    <t>MELON XL 2</t>
  </si>
  <si>
    <t>MELON XL 3</t>
  </si>
  <si>
    <t>MELON XXL 1</t>
  </si>
  <si>
    <t>MELON XXL 3</t>
  </si>
  <si>
    <t xml:space="preserve">mixed </t>
  </si>
  <si>
    <t>Above 5 kg = 37,50 €</t>
  </si>
  <si>
    <t>Fullmoon Jug XXL</t>
  </si>
  <si>
    <t>Fullmoon Jugs L2</t>
  </si>
  <si>
    <t>MELON L 1</t>
  </si>
  <si>
    <t>MELON L 2</t>
  </si>
  <si>
    <t>MELON M 1</t>
  </si>
  <si>
    <t>MELON Complete</t>
  </si>
  <si>
    <t>L in cm</t>
  </si>
  <si>
    <t>H in cm</t>
  </si>
  <si>
    <t>55-75</t>
  </si>
  <si>
    <t>14-21</t>
  </si>
  <si>
    <t>YING 5</t>
  </si>
  <si>
    <t>YING 4</t>
  </si>
  <si>
    <t>YING 3</t>
  </si>
  <si>
    <t>YING 2</t>
  </si>
  <si>
    <t>YING 1</t>
  </si>
  <si>
    <t>YING DUALTEX 
Set -5%</t>
  </si>
  <si>
    <t>MACRO BATS
FULLTEX</t>
  </si>
  <si>
    <t>MACRO BATS
DUALTEX</t>
  </si>
  <si>
    <t>YING 1 (DT)</t>
  </si>
  <si>
    <t>YING 2 (DT)</t>
  </si>
  <si>
    <t>YING 3 (DT)</t>
  </si>
  <si>
    <t>YING 4 (DT)</t>
  </si>
  <si>
    <t>YING 5 (DT)</t>
  </si>
  <si>
    <t>YING Fulltex
Set -5%</t>
  </si>
  <si>
    <r>
      <t>YING XXL Jug</t>
    </r>
    <r>
      <rPr>
        <sz val="12"/>
        <rFont val="Futura Lt BT"/>
        <family val="2"/>
      </rPr>
      <t xml:space="preserve"> + Open Jug</t>
    </r>
    <r>
      <rPr>
        <sz val="12"/>
        <color rgb="FFFF0000"/>
        <rFont val="Futura Lt BT"/>
        <family val="2"/>
      </rPr>
      <t xml:space="preserve"> </t>
    </r>
    <r>
      <rPr>
        <sz val="12"/>
        <color theme="1"/>
        <rFont val="Futura Lt BT"/>
        <family val="2"/>
      </rPr>
      <t>Left</t>
    </r>
  </si>
  <si>
    <r>
      <t xml:space="preserve">YING XL </t>
    </r>
    <r>
      <rPr>
        <sz val="12"/>
        <rFont val="Futura Lt BT"/>
        <family val="2"/>
      </rPr>
      <t>Jug + Open Jug</t>
    </r>
    <r>
      <rPr>
        <sz val="12"/>
        <color theme="1"/>
        <rFont val="Futura Lt BT"/>
        <family val="2"/>
      </rPr>
      <t xml:space="preserve"> Left</t>
    </r>
  </si>
  <si>
    <t>DUAL TEX</t>
  </si>
  <si>
    <t>MELON Spax S</t>
  </si>
  <si>
    <t>Shipping Flatfee</t>
  </si>
  <si>
    <t>Above 50 kg  = TBD</t>
  </si>
  <si>
    <t>PT.VM.00022</t>
  </si>
  <si>
    <t>PT.VM.00023</t>
  </si>
  <si>
    <t>PT.VM.00024</t>
  </si>
  <si>
    <t>PT.VM.00025</t>
  </si>
  <si>
    <t>PT.VM.00026</t>
  </si>
  <si>
    <t>PT.VM.00017</t>
  </si>
  <si>
    <t>PT.VM.00018</t>
  </si>
  <si>
    <t>PT.VM.00019</t>
  </si>
  <si>
    <t>PT.VM.00020</t>
  </si>
  <si>
    <t>PT.VM.00021</t>
  </si>
  <si>
    <t>Size
(according to DIN)</t>
  </si>
  <si>
    <t>MELON Footholds</t>
  </si>
  <si>
    <t>WAVEGUIDE XXL1</t>
  </si>
  <si>
    <t>WAVEGUIDE XL1</t>
  </si>
  <si>
    <t>WAVEGUIDE XXL2</t>
  </si>
  <si>
    <t>WAVEGUIDE M</t>
  </si>
  <si>
    <t>WAVEGUIDE S</t>
  </si>
  <si>
    <t>WAVEGUIDE XS</t>
  </si>
  <si>
    <t>WAVEGUIDE Pinch L</t>
  </si>
  <si>
    <t>WAVEGUIDE XL2</t>
  </si>
  <si>
    <t>WAVEGUIDE Jug L</t>
  </si>
  <si>
    <t>-10 to 30</t>
  </si>
  <si>
    <t>YING Macro Boulder Fulltex -5%</t>
  </si>
  <si>
    <t>YING Macro Boulder DUALTEX -5%</t>
  </si>
  <si>
    <t>WAVEGUIDE PINCH L 2</t>
  </si>
  <si>
    <t>WAVEGUIDE PINCH M</t>
  </si>
  <si>
    <t>WAVEGUIDE CRIMPS S</t>
  </si>
  <si>
    <t>PLT0008-U4</t>
  </si>
  <si>
    <t>PLT0009-U4</t>
  </si>
  <si>
    <t>PLT0010-U4</t>
  </si>
  <si>
    <t>PLT0011-U4</t>
  </si>
  <si>
    <t>PLT0003-U4</t>
  </si>
  <si>
    <t>PLT0005-U4</t>
  </si>
  <si>
    <t>PLT0004-U4</t>
  </si>
  <si>
    <t>PLT0006-U3</t>
  </si>
  <si>
    <t>PLT0007-U3</t>
  </si>
  <si>
    <t>PLT0019-U4</t>
  </si>
  <si>
    <t>PLT0020-U4</t>
  </si>
  <si>
    <t>PLT0021-U4</t>
  </si>
  <si>
    <t>PLT0022-U4</t>
  </si>
  <si>
    <t>PLT0023-U4</t>
  </si>
  <si>
    <t>PLT0024-U4</t>
  </si>
  <si>
    <t>PLT0025-U4</t>
  </si>
  <si>
    <t>PLT0026-U4</t>
  </si>
  <si>
    <t>PLT0027-U4</t>
  </si>
  <si>
    <t>PLT0028-U3</t>
  </si>
  <si>
    <t>WAVEGUIDE SLOPER PINCH XL</t>
  </si>
  <si>
    <t>WAVEGUIDE SLOPER XL</t>
  </si>
  <si>
    <t>WAVEGUIDE SLOPER XL2</t>
  </si>
  <si>
    <t>WAVEGUIDE JUG L2</t>
  </si>
  <si>
    <t>WAVEGUIDE M2</t>
  </si>
  <si>
    <t>WAVEGUIDE Spax XS2</t>
  </si>
  <si>
    <t>WAVEGUIDE FOOTHOLDS BOLT</t>
  </si>
  <si>
    <t>WAVEGUIDE SET B2</t>
  </si>
  <si>
    <t>WAVEGUIDE SET B1</t>
  </si>
  <si>
    <t>60-65cm</t>
  </si>
  <si>
    <t>9-23cm</t>
  </si>
  <si>
    <t>WAVEGUIDE MACROS
Fulltex</t>
  </si>
  <si>
    <t>WAVEGUIDE MACROS
Dualtex</t>
  </si>
  <si>
    <t>PLT0012-G8</t>
  </si>
  <si>
    <t>PLT0013-G8</t>
  </si>
  <si>
    <t>PLT0014-G8</t>
  </si>
  <si>
    <t>PLT0015-G8</t>
  </si>
  <si>
    <t>PLT0016-G8</t>
  </si>
  <si>
    <t>PLT0017-G8</t>
  </si>
  <si>
    <t>PLT0018-G8</t>
  </si>
  <si>
    <t>MACRO WAVEGUIDE 1</t>
  </si>
  <si>
    <t>MACRO WAVEGUIDE 2</t>
  </si>
  <si>
    <t>MACRO WAVEGUIDE 3</t>
  </si>
  <si>
    <t>MACRO WAVEGUIDE 4</t>
  </si>
  <si>
    <t>MACRO WAVEGUIDE 5</t>
  </si>
  <si>
    <t>MACRO WAVEGUIDE 6</t>
  </si>
  <si>
    <t>MACRO WAVEGUIDE 7</t>
  </si>
  <si>
    <t xml:space="preserve">DUAL TEX                                  DUAL TEX                                   DUAL TEX               </t>
  </si>
  <si>
    <t xml:space="preserve">          FULLTEX                                                      FULLTEX                                               FULLTEX</t>
  </si>
  <si>
    <t>Valid
2026</t>
  </si>
  <si>
    <r>
      <rPr>
        <b/>
        <sz val="12"/>
        <color theme="1"/>
        <rFont val="Futura Lt BT"/>
        <family val="2"/>
      </rPr>
      <t>Total:</t>
    </r>
    <r>
      <rPr>
        <sz val="12"/>
        <color theme="1"/>
        <rFont val="Futura Lt BT"/>
        <family val="2"/>
      </rPr>
      <t xml:space="preserve">
ex. VAT. and shipping</t>
    </r>
  </si>
  <si>
    <t>RAL 4006
PURPLE</t>
  </si>
  <si>
    <t>WAVEGUIDE Complete (B1+B2)</t>
  </si>
  <si>
    <t>PACKAGE WAVEGUIDE PU + MACRO (10%)</t>
  </si>
  <si>
    <t>PACKAGE WAVEGUIDE PU + MACRO -10%</t>
  </si>
  <si>
    <t>Bulk Discount</t>
  </si>
  <si>
    <t>Discount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</si>
</sst>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"/>
    <numFmt numFmtId="166" formatCode="_ [$¥-804]* #,##0.00_ ;_ [$¥-804]* \-#,##0.00_ ;_ [$¥-804]* &quot;-&quot;??_ ;_ @_ "/>
    <numFmt numFmtId="167" formatCode="_-&quot;£&quot;* #,##0.00_-;\-&quot;£&quot;* #,##0.00_-;_-&quot;£&quot;* &quot;-&quot;??_-;_-@_-"/>
  </numFmts>
  <fonts count="5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b/>
      <sz val="12"/>
      <color theme="1"/>
      <name val="Futura Lt BT"/>
      <family val="2"/>
    </font>
    <font>
      <b/>
      <sz val="11"/>
      <color theme="0"/>
      <name val="Futura Lt BT"/>
      <family val="2"/>
    </font>
    <font>
      <sz val="16"/>
      <color theme="1"/>
      <name val="Futura Lt BT"/>
      <family val="2"/>
    </font>
    <font>
      <b/>
      <sz val="16"/>
      <color theme="1"/>
      <name val="Futura Lt BT"/>
      <family val="2"/>
    </font>
    <font>
      <b/>
      <sz val="11"/>
      <name val="Futura Lt BT"/>
      <family val="2"/>
    </font>
    <font>
      <sz val="8"/>
      <color theme="1"/>
      <name val="Futura Lt BT"/>
      <family val="2"/>
    </font>
    <font>
      <sz val="11"/>
      <color theme="0"/>
      <name val="Futura Lt BT"/>
      <family val="2"/>
    </font>
    <font>
      <sz val="10"/>
      <color theme="1"/>
      <name val="Futura Lt BT"/>
      <family val="2"/>
    </font>
    <font>
      <sz val="11"/>
      <color theme="0"/>
      <name val="Calibri"/>
      <family val="2"/>
      <scheme val="minor"/>
    </font>
    <font>
      <sz val="8"/>
      <color theme="0"/>
      <name val="Futura Lt BT"/>
      <family val="2"/>
    </font>
    <font>
      <b/>
      <sz val="10"/>
      <color theme="1"/>
      <name val="Futura Lt BT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28"/>
      <color theme="1"/>
      <name val="Futura Lt BT"/>
      <family val="2"/>
    </font>
    <font>
      <b/>
      <sz val="18"/>
      <color theme="1"/>
      <name val="Futura Lt BT"/>
      <family val="2"/>
    </font>
    <font>
      <b/>
      <sz val="10"/>
      <color rgb="FF00B050"/>
      <name val="Futura Lt BT"/>
      <family val="2"/>
    </font>
    <font>
      <b/>
      <sz val="9"/>
      <color theme="0" tint="-4.9989318521683403E-2"/>
      <name val="Futura Lt BT"/>
      <family val="2"/>
    </font>
    <font>
      <sz val="11"/>
      <name val="Calibri"/>
      <family val="2"/>
      <scheme val="minor"/>
    </font>
    <font>
      <b/>
      <sz val="9"/>
      <color theme="0"/>
      <name val="Futura Lt BT"/>
      <family val="2"/>
    </font>
    <font>
      <b/>
      <sz val="9"/>
      <name val="Futura Lt BT"/>
      <family val="2"/>
    </font>
    <font>
      <b/>
      <sz val="9"/>
      <color theme="1"/>
      <name val="Futura Lt BT"/>
      <family val="2"/>
    </font>
    <font>
      <sz val="11"/>
      <color rgb="FFFF0000"/>
      <name val="Calibri"/>
      <family val="2"/>
      <scheme val="minor"/>
    </font>
    <font>
      <b/>
      <sz val="10"/>
      <color theme="0"/>
      <name val="Futura Lt BT"/>
      <family val="2"/>
    </font>
    <font>
      <b/>
      <sz val="10"/>
      <name val="Futura Lt BT"/>
      <family val="2"/>
    </font>
    <font>
      <sz val="11"/>
      <color rgb="FFFF0000"/>
      <name val="Futura Lt BT"/>
      <family val="2"/>
    </font>
    <font>
      <sz val="11"/>
      <color theme="1"/>
      <name val="Futura Lt BT"/>
      <family val="2"/>
    </font>
    <font>
      <sz val="12"/>
      <color theme="1"/>
      <name val="Futura Lt BT"/>
      <family val="2"/>
    </font>
    <font>
      <sz val="12"/>
      <color theme="1"/>
      <name val="Calibri"/>
      <family val="2"/>
      <scheme val="minor"/>
    </font>
    <font>
      <sz val="12"/>
      <color theme="1"/>
      <name val="Futura Lt BT"/>
      <family val="2"/>
    </font>
    <font>
      <sz val="12"/>
      <name val="Futura Lt BT"/>
      <family val="2"/>
    </font>
    <font>
      <sz val="12"/>
      <color rgb="FFFF0000"/>
      <name val="Futura Lt BT"/>
      <family val="2"/>
    </font>
    <font>
      <u/>
      <sz val="12"/>
      <color theme="10"/>
      <name val="Futura Lt BT"/>
      <family val="2"/>
    </font>
    <font>
      <sz val="14"/>
      <color theme="1"/>
      <name val="Futura Lt BT"/>
      <family val="2"/>
    </font>
    <font>
      <sz val="18"/>
      <color theme="1"/>
      <name val="Futura Lt BT"/>
      <family val="2"/>
    </font>
    <font>
      <sz val="11"/>
      <name val="Futura Lt BT"/>
      <family val="2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b/>
      <sz val="11"/>
      <color rgb="FF00B050"/>
      <name val="Futura Lt BT"/>
      <family val="2"/>
    </font>
    <font>
      <sz val="11"/>
      <color theme="1"/>
      <name val="Calibri"/>
      <family val="2"/>
      <charset val="186"/>
      <scheme val="minor"/>
    </font>
    <font>
      <sz val="12"/>
      <name val="Book Antiqua"/>
      <family val="1"/>
      <charset val="186"/>
    </font>
    <font>
      <sz val="12"/>
      <name val="宋体"/>
      <family val="3"/>
      <charset val="134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BB1E1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CB0"/>
        <bgColor indexed="64"/>
      </patternFill>
    </fill>
    <fill>
      <patternFill patternType="solid">
        <fgColor rgb="FF61993B"/>
        <bgColor indexed="64"/>
      </patternFill>
    </fill>
    <fill>
      <patternFill patternType="solid">
        <fgColor rgb="FF0E0E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93C9"/>
        <bgColor indexed="64"/>
      </patternFill>
    </fill>
    <fill>
      <patternFill patternType="solid">
        <fgColor rgb="FFA2CF83"/>
        <bgColor indexed="64"/>
      </patternFill>
    </fill>
    <fill>
      <patternFill patternType="solid">
        <fgColor rgb="FF00A1E2"/>
        <bgColor indexed="64"/>
      </patternFill>
    </fill>
    <fill>
      <patternFill patternType="solid">
        <fgColor rgb="FFF160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F7B528"/>
        <bgColor indexed="64"/>
      </patternFill>
    </fill>
    <fill>
      <patternFill patternType="solid">
        <fgColor rgb="FFE25303"/>
        <bgColor indexed="64"/>
      </patternFill>
    </fill>
    <fill>
      <patternFill patternType="solid">
        <fgColor rgb="FF844C82"/>
        <bgColor indexed="64"/>
      </patternFill>
    </fill>
    <fill>
      <patternFill patternType="solid">
        <fgColor rgb="FF7EBAB5"/>
        <bgColor indexed="64"/>
      </patternFill>
    </fill>
    <fill>
      <patternFill patternType="solid">
        <fgColor rgb="FF008B29"/>
        <bgColor indexed="64"/>
      </patternFill>
    </fill>
    <fill>
      <patternFill patternType="solid">
        <fgColor rgb="FF70452A"/>
        <bgColor indexed="64"/>
      </patternFill>
    </fill>
    <fill>
      <patternFill patternType="solid">
        <fgColor rgb="FF989EA1"/>
        <bgColor indexed="64"/>
      </patternFill>
    </fill>
    <fill>
      <patternFill patternType="solid">
        <fgColor rgb="FFF1ECE1"/>
        <bgColor indexed="64"/>
      </patternFill>
    </fill>
    <fill>
      <patternFill patternType="solid">
        <fgColor rgb="FFFF4D06"/>
        <bgColor indexed="64"/>
      </patternFill>
    </fill>
    <fill>
      <patternFill patternType="solid">
        <fgColor rgb="FFE90596"/>
        <bgColor indexed="64"/>
      </patternFill>
    </fill>
    <fill>
      <patternFill patternType="solid">
        <fgColor rgb="FFAADB1E"/>
        <bgColor indexed="64"/>
      </patternFill>
    </fill>
    <fill>
      <patternFill patternType="solid">
        <fgColor theme="0"/>
        <bgColor theme="5"/>
      </patternFill>
    </fill>
    <fill>
      <patternFill patternType="solid">
        <fgColor rgb="FFFC7124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ED2D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233">
    <border>
      <left/>
      <right/>
      <top/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rgb="FF92D050"/>
      </top>
      <bottom style="thin">
        <color rgb="FF92D050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thin">
        <color rgb="FF92D050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 style="medium">
        <color theme="1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medium">
        <color theme="1"/>
      </right>
      <top style="dashDot">
        <color indexed="64"/>
      </top>
      <bottom style="medium">
        <color theme="1"/>
      </bottom>
      <diagonal/>
    </border>
    <border>
      <left style="dashDot">
        <color indexed="64"/>
      </left>
      <right style="medium">
        <color theme="1"/>
      </right>
      <top/>
      <bottom style="dashDot">
        <color indexed="64"/>
      </bottom>
      <diagonal/>
    </border>
    <border>
      <left style="dashDot">
        <color indexed="64"/>
      </left>
      <right style="medium">
        <color theme="1"/>
      </right>
      <top style="dashDot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rgb="FF92D05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92D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 style="medium">
        <color theme="1"/>
      </right>
      <top/>
      <bottom/>
      <diagonal/>
    </border>
    <border>
      <left style="dashDot">
        <color indexed="64"/>
      </left>
      <right style="medium">
        <color indexed="64"/>
      </right>
      <top/>
      <bottom/>
      <diagonal/>
    </border>
    <border>
      <left style="dashDot">
        <color theme="1"/>
      </left>
      <right style="dashDot">
        <color indexed="64"/>
      </right>
      <top style="dashDot">
        <color theme="1"/>
      </top>
      <bottom style="dashDot">
        <color theme="1"/>
      </bottom>
      <diagonal/>
    </border>
    <border>
      <left style="dashDot">
        <color indexed="64"/>
      </left>
      <right style="dashDot">
        <color indexed="64"/>
      </right>
      <top style="dashDot">
        <color theme="1"/>
      </top>
      <bottom style="dashDot">
        <color theme="1"/>
      </bottom>
      <diagonal/>
    </border>
    <border>
      <left/>
      <right style="dashDot">
        <color indexed="64"/>
      </right>
      <top style="dashDot">
        <color theme="1"/>
      </top>
      <bottom style="dashDot">
        <color theme="1"/>
      </bottom>
      <diagonal/>
    </border>
    <border>
      <left style="dashDot">
        <color indexed="64"/>
      </left>
      <right style="medium">
        <color theme="1"/>
      </right>
      <top style="dashDot">
        <color theme="1"/>
      </top>
      <bottom style="dashDot">
        <color theme="1"/>
      </bottom>
      <diagonal/>
    </border>
    <border>
      <left style="medium">
        <color theme="1"/>
      </left>
      <right style="dashDot">
        <color theme="1"/>
      </right>
      <top/>
      <bottom style="dashDot">
        <color theme="1"/>
      </bottom>
      <diagonal/>
    </border>
    <border>
      <left style="medium">
        <color theme="1"/>
      </left>
      <right style="dashDot">
        <color indexed="64"/>
      </right>
      <top/>
      <bottom style="medium">
        <color theme="1"/>
      </bottom>
      <diagonal/>
    </border>
    <border>
      <left style="medium">
        <color theme="1"/>
      </left>
      <right style="dashDot">
        <color indexed="64"/>
      </right>
      <top style="dashDot">
        <color indexed="64"/>
      </top>
      <bottom style="medium">
        <color theme="1"/>
      </bottom>
      <diagonal/>
    </border>
    <border>
      <left style="dashDot">
        <color indexed="64"/>
      </left>
      <right style="dashDot">
        <color indexed="64"/>
      </right>
      <top style="medium">
        <color theme="1"/>
      </top>
      <bottom style="medium">
        <color theme="1"/>
      </bottom>
      <diagonal/>
    </border>
    <border>
      <left style="dashDot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 style="dashDot">
        <color indexed="64"/>
      </left>
      <right/>
      <top style="dashDot">
        <color indexed="64"/>
      </top>
      <bottom style="medium">
        <color theme="1"/>
      </bottom>
      <diagonal/>
    </border>
    <border>
      <left style="dashDot">
        <color indexed="64"/>
      </left>
      <right/>
      <top style="dashDot">
        <color theme="1"/>
      </top>
      <bottom style="dashDot">
        <color theme="1"/>
      </bottom>
      <diagonal/>
    </border>
    <border>
      <left style="dashDot">
        <color indexed="64"/>
      </left>
      <right/>
      <top/>
      <bottom/>
      <diagonal/>
    </border>
    <border>
      <left style="dashDot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 style="medium">
        <color theme="1"/>
      </bottom>
      <diagonal/>
    </border>
    <border>
      <left/>
      <right/>
      <top style="dashDot">
        <color theme="1"/>
      </top>
      <bottom style="dashDot">
        <color theme="1"/>
      </bottom>
      <diagonal/>
    </border>
    <border>
      <left/>
      <right/>
      <top/>
      <bottom style="dashDot">
        <color theme="1"/>
      </bottom>
      <diagonal/>
    </border>
    <border>
      <left/>
      <right style="dashDot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rgb="FFA2CF83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ashDot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dashDot">
        <color indexed="64"/>
      </right>
      <top/>
      <bottom/>
      <diagonal/>
    </border>
    <border>
      <left/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/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92D050"/>
      </top>
      <bottom style="thin">
        <color rgb="FF92D050"/>
      </bottom>
      <diagonal/>
    </border>
    <border>
      <left style="medium">
        <color indexed="64"/>
      </left>
      <right style="medium">
        <color indexed="64"/>
      </right>
      <top style="thin">
        <color rgb="FF92D050"/>
      </top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thin">
        <color rgb="FFA2CF83"/>
      </right>
      <top/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/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 style="thin">
        <color rgb="FFA2CF83"/>
      </right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 style="thin">
        <color rgb="FFA2CF83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/>
      <bottom style="dashDot">
        <color theme="1"/>
      </bottom>
      <diagonal/>
    </border>
    <border>
      <left style="dashDot">
        <color indexed="64"/>
      </left>
      <right/>
      <top/>
      <bottom style="dashDot">
        <color theme="1"/>
      </bottom>
      <diagonal/>
    </border>
    <border>
      <left style="dashDot">
        <color indexed="64"/>
      </left>
      <right style="medium">
        <color theme="1"/>
      </right>
      <top/>
      <bottom style="dashDot">
        <color theme="1"/>
      </bottom>
      <diagonal/>
    </border>
    <border>
      <left/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Dot">
        <color theme="1"/>
      </right>
      <top/>
      <bottom style="dashDot">
        <color theme="1"/>
      </bottom>
      <diagonal/>
    </border>
    <border>
      <left/>
      <right style="dashDot">
        <color indexed="64"/>
      </right>
      <top style="medium">
        <color theme="1"/>
      </top>
      <bottom style="medium">
        <color theme="1"/>
      </bottom>
      <diagonal/>
    </border>
    <border>
      <left style="dashDot">
        <color indexed="64"/>
      </left>
      <right style="dashDot">
        <color indexed="64"/>
      </right>
      <top/>
      <bottom style="medium">
        <color theme="1"/>
      </bottom>
      <diagonal/>
    </border>
    <border>
      <left style="dashDot">
        <color indexed="64"/>
      </left>
      <right style="dashDot">
        <color indexed="64"/>
      </right>
      <top style="dashDot">
        <color theme="1"/>
      </top>
      <bottom style="dashDot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medium">
        <color theme="2" tint="-0.89999084444715716"/>
      </bottom>
      <diagonal/>
    </border>
    <border>
      <left style="dashDot">
        <color indexed="64"/>
      </left>
      <right style="dashDot">
        <color indexed="64"/>
      </right>
      <top/>
      <bottom style="medium">
        <color theme="2" tint="-0.89999084444715716"/>
      </bottom>
      <diagonal/>
    </border>
    <border>
      <left/>
      <right/>
      <top/>
      <bottom style="medium">
        <color theme="2" tint="-0.89999084444715716"/>
      </bottom>
      <diagonal/>
    </border>
    <border>
      <left style="dashDot">
        <color indexed="64"/>
      </left>
      <right/>
      <top/>
      <bottom style="medium">
        <color theme="2" tint="-0.89999084444715716"/>
      </bottom>
      <diagonal/>
    </border>
    <border>
      <left style="medium">
        <color indexed="64"/>
      </left>
      <right/>
      <top/>
      <bottom style="medium">
        <color theme="2" tint="-0.89999084444715716"/>
      </bottom>
      <diagonal/>
    </border>
    <border>
      <left style="medium">
        <color theme="2" tint="-0.89999084444715716"/>
      </left>
      <right style="medium">
        <color theme="2" tint="-0.89999084444715716"/>
      </right>
      <top/>
      <bottom/>
      <diagonal/>
    </border>
    <border>
      <left style="medium">
        <color theme="2" tint="-0.89999084444715716"/>
      </left>
      <right style="medium">
        <color theme="2" tint="-0.89999084444715716"/>
      </right>
      <top/>
      <bottom style="medium">
        <color theme="2" tint="-0.89999084444715716"/>
      </bottom>
      <diagonal/>
    </border>
    <border>
      <left style="dashDot">
        <color indexed="64"/>
      </left>
      <right style="medium">
        <color indexed="64"/>
      </right>
      <top style="dashDot">
        <color indexed="64"/>
      </top>
      <bottom/>
      <diagonal/>
    </border>
    <border>
      <left style="dashDot">
        <color indexed="64"/>
      </left>
      <right style="dashDot">
        <color indexed="64"/>
      </right>
      <top style="medium">
        <color theme="1"/>
      </top>
      <bottom style="dashDot">
        <color indexed="64"/>
      </bottom>
      <diagonal/>
    </border>
    <border>
      <left/>
      <right style="dashDot">
        <color indexed="64"/>
      </right>
      <top style="medium">
        <color theme="1"/>
      </top>
      <bottom style="dashDot">
        <color indexed="64"/>
      </bottom>
      <diagonal/>
    </border>
    <border>
      <left style="dashDot">
        <color indexed="64"/>
      </left>
      <right/>
      <top style="medium">
        <color theme="1"/>
      </top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theme="1"/>
      </top>
      <bottom style="dashDot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dashDot">
        <color indexed="64"/>
      </left>
      <right/>
      <top/>
      <bottom style="medium">
        <color theme="1"/>
      </bottom>
      <diagonal/>
    </border>
    <border>
      <left style="dashDot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rgb="FF92D050"/>
      </top>
      <bottom style="medium">
        <color theme="1"/>
      </bottom>
      <diagonal/>
    </border>
    <border>
      <left/>
      <right style="dashDot">
        <color theme="1"/>
      </right>
      <top/>
      <bottom style="medium">
        <color theme="2" tint="-0.89999084444715716"/>
      </bottom>
      <diagonal/>
    </border>
    <border>
      <left/>
      <right style="dashDot">
        <color theme="1"/>
      </right>
      <top style="dashDot">
        <color theme="1"/>
      </top>
      <bottom style="dashDot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medium">
        <color theme="1"/>
      </left>
      <right style="thin">
        <color theme="2" tint="-9.9978637043366805E-2"/>
      </right>
      <top style="medium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theme="1"/>
      </top>
      <bottom style="thin">
        <color theme="2" tint="-9.9978637043366805E-2"/>
      </bottom>
      <diagonal/>
    </border>
    <border>
      <left style="medium">
        <color theme="1"/>
      </left>
      <right style="thin">
        <color theme="2" tint="-9.9978637043366805E-2"/>
      </right>
      <top style="thin">
        <color theme="2" tint="-9.9978637043366805E-2"/>
      </top>
      <bottom style="medium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medium">
        <color theme="1"/>
      </bottom>
      <diagonal/>
    </border>
    <border>
      <left style="medium">
        <color theme="1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theme="1"/>
      </left>
      <right style="thin">
        <color theme="2" tint="-9.9978637043366805E-2"/>
      </right>
      <top style="medium">
        <color theme="1"/>
      </top>
      <bottom style="medium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2" tint="-9.9978637043366805E-2"/>
      </bottom>
      <diagonal/>
    </border>
    <border>
      <left style="medium">
        <color theme="1"/>
      </left>
      <right style="medium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theme="1"/>
      </left>
      <right style="medium">
        <color theme="1"/>
      </right>
      <top style="thin">
        <color theme="2" tint="-9.9978637043366805E-2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2" tint="-9.9978637043366805E-2"/>
      </bottom>
      <diagonal/>
    </border>
    <border>
      <left style="medium">
        <color theme="1"/>
      </left>
      <right style="medium">
        <color theme="1"/>
      </right>
      <top style="thin">
        <color theme="2" tint="-9.9978637043366805E-2"/>
      </top>
      <bottom/>
      <diagonal/>
    </border>
    <border>
      <left style="medium">
        <color theme="1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medium">
        <color theme="1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medium">
        <color theme="1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medium">
        <color theme="1"/>
      </bottom>
      <diagonal/>
    </border>
    <border>
      <left/>
      <right style="thin">
        <color theme="2" tint="-9.9978637043366805E-2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dashDot">
        <color theme="1"/>
      </right>
      <top/>
      <bottom/>
      <diagonal/>
    </border>
    <border>
      <left/>
      <right style="dashDot">
        <color theme="1"/>
      </right>
      <top style="medium">
        <color theme="1"/>
      </top>
      <bottom style="dashDot">
        <color theme="1"/>
      </bottom>
      <diagonal/>
    </border>
    <border>
      <left style="dashDot">
        <color indexed="64"/>
      </left>
      <right style="dashDot">
        <color indexed="64"/>
      </right>
      <top style="medium">
        <color theme="1"/>
      </top>
      <bottom/>
      <diagonal/>
    </border>
    <border>
      <left style="dashDot">
        <color indexed="64"/>
      </left>
      <right style="dashDot">
        <color indexed="64"/>
      </right>
      <top style="medium">
        <color theme="1"/>
      </top>
      <bottom style="dashDot">
        <color theme="1"/>
      </bottom>
      <diagonal/>
    </border>
    <border>
      <left/>
      <right/>
      <top style="medium">
        <color theme="1"/>
      </top>
      <bottom style="dashDot">
        <color theme="1"/>
      </bottom>
      <diagonal/>
    </border>
    <border>
      <left style="dashDot">
        <color indexed="64"/>
      </left>
      <right/>
      <top style="medium">
        <color theme="1"/>
      </top>
      <bottom style="dashDot">
        <color theme="1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 style="dashDot">
        <color theme="1"/>
      </right>
      <top/>
      <bottom style="medium">
        <color theme="1"/>
      </bottom>
      <diagonal/>
    </border>
    <border>
      <left style="dashDot">
        <color indexed="64"/>
      </left>
      <right style="dashDot">
        <color indexed="64"/>
      </right>
      <top style="dashDot">
        <color theme="1"/>
      </top>
      <bottom style="medium">
        <color theme="1"/>
      </bottom>
      <diagonal/>
    </border>
    <border>
      <left style="dashDot">
        <color indexed="64"/>
      </left>
      <right/>
      <top style="dashDot">
        <color theme="1"/>
      </top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theme="2" tint="-0.89999084444715716"/>
      </left>
      <right style="medium">
        <color theme="1"/>
      </right>
      <top style="medium">
        <color theme="1"/>
      </top>
      <bottom/>
      <diagonal/>
    </border>
    <border>
      <left style="medium">
        <color theme="2" tint="-0.89999084444715716"/>
      </left>
      <right style="medium">
        <color theme="1"/>
      </right>
      <top/>
      <bottom/>
      <diagonal/>
    </border>
    <border>
      <left style="medium">
        <color theme="2" tint="-0.89999084444715716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dashDot">
        <color indexed="64"/>
      </right>
      <top style="medium">
        <color theme="1"/>
      </top>
      <bottom/>
      <diagonal/>
    </border>
    <border>
      <left/>
      <right style="dashDot">
        <color indexed="64"/>
      </right>
      <top style="medium">
        <color theme="1"/>
      </top>
      <bottom/>
      <diagonal/>
    </border>
    <border>
      <left style="dashDot">
        <color indexed="64"/>
      </left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theme="1"/>
      </top>
      <bottom style="thin">
        <color rgb="FF92D050"/>
      </bottom>
      <diagonal/>
    </border>
    <border>
      <left style="medium">
        <color indexed="64"/>
      </left>
      <right style="medium">
        <color theme="1"/>
      </right>
      <top style="thin">
        <color rgb="FF92D050"/>
      </top>
      <bottom style="thin">
        <color rgb="FF92D050"/>
      </bottom>
      <diagonal/>
    </border>
    <border>
      <left style="medium">
        <color indexed="64"/>
      </left>
      <right style="medium">
        <color theme="1"/>
      </right>
      <top style="thin">
        <color rgb="FF92D050"/>
      </top>
      <bottom style="medium">
        <color theme="1"/>
      </bottom>
      <diagonal/>
    </border>
    <border>
      <left/>
      <right style="dashDot">
        <color indexed="64"/>
      </right>
      <top style="dashDot">
        <color theme="1"/>
      </top>
      <bottom/>
      <diagonal/>
    </border>
    <border>
      <left style="dashDot">
        <color indexed="64"/>
      </left>
      <right style="dashDot">
        <color indexed="64"/>
      </right>
      <top style="dashDot">
        <color theme="1"/>
      </top>
      <bottom/>
      <diagonal/>
    </border>
    <border>
      <left style="dashDot">
        <color indexed="64"/>
      </left>
      <right/>
      <top style="dashDot">
        <color theme="1"/>
      </top>
      <bottom/>
      <diagonal/>
    </border>
    <border>
      <left style="dashDot">
        <color indexed="64"/>
      </left>
      <right style="medium">
        <color theme="1"/>
      </right>
      <top style="dashDot">
        <color theme="1"/>
      </top>
      <bottom/>
      <diagonal/>
    </border>
    <border>
      <left style="medium">
        <color theme="1"/>
      </left>
      <right style="dashDot">
        <color theme="1"/>
      </right>
      <top style="medium">
        <color theme="1"/>
      </top>
      <bottom style="dashDot">
        <color theme="1"/>
      </bottom>
      <diagonal/>
    </border>
    <border>
      <left/>
      <right style="dashDot">
        <color indexed="64"/>
      </right>
      <top style="medium">
        <color theme="1"/>
      </top>
      <bottom style="dashDot">
        <color theme="1"/>
      </bottom>
      <diagonal/>
    </border>
    <border>
      <left style="dashDot">
        <color indexed="64"/>
      </left>
      <right style="medium">
        <color theme="1"/>
      </right>
      <top style="medium">
        <color theme="1"/>
      </top>
      <bottom style="dashDot">
        <color theme="1"/>
      </bottom>
      <diagonal/>
    </border>
    <border>
      <left style="medium">
        <color indexed="64"/>
      </left>
      <right style="medium">
        <color theme="1"/>
      </right>
      <top/>
      <bottom style="thin">
        <color rgb="FF92D050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medium">
        <color theme="1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2" tint="-9.9978637043366805E-2"/>
      </right>
      <top/>
      <bottom style="medium">
        <color indexed="64"/>
      </bottom>
      <diagonal/>
    </border>
    <border>
      <left/>
      <right style="thin">
        <color theme="2" tint="-9.9978637043366805E-2"/>
      </right>
      <top/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medium">
        <color indexed="64"/>
      </bottom>
      <diagonal/>
    </border>
    <border>
      <left/>
      <right style="dashDot">
        <color theme="1"/>
      </right>
      <top/>
      <bottom style="medium">
        <color indexed="64"/>
      </bottom>
      <diagonal/>
    </border>
    <border>
      <left style="medium">
        <color theme="2" tint="-0.89999084444715716"/>
      </left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A2CF83"/>
      </right>
      <top style="medium">
        <color indexed="64"/>
      </top>
      <bottom style="dashDot">
        <color indexed="64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/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 style="dashDot">
        <color indexed="64"/>
      </left>
      <right/>
      <top style="medium">
        <color indexed="64"/>
      </top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 style="medium">
        <color indexed="64"/>
      </top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medium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medium">
        <color theme="1"/>
      </bottom>
      <diagonal/>
    </border>
    <border>
      <left style="medium">
        <color theme="1"/>
      </left>
      <right style="thin">
        <color theme="2" tint="-9.9978637043366805E-2"/>
      </right>
      <top style="medium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2" tint="-0.89999084444715716"/>
      </left>
      <right style="medium">
        <color indexed="64"/>
      </right>
      <top style="medium">
        <color indexed="64"/>
      </top>
      <bottom/>
      <diagonal/>
    </border>
    <border>
      <left style="medium">
        <color theme="2" tint="-0.89999084444715716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92D050"/>
      </top>
      <bottom style="medium">
        <color indexed="64"/>
      </bottom>
      <diagonal/>
    </border>
    <border>
      <left style="medium">
        <color indexed="64"/>
      </left>
      <right style="thin">
        <color rgb="FFA2CF83"/>
      </right>
      <top style="dashDot">
        <color indexed="64"/>
      </top>
      <bottom style="medium">
        <color indexed="64"/>
      </bottom>
      <diagonal/>
    </border>
    <border>
      <left style="thin">
        <color rgb="FFA2CF83"/>
      </left>
      <right/>
      <top style="dashDot">
        <color indexed="64"/>
      </top>
      <bottom style="medium">
        <color indexed="64"/>
      </bottom>
      <diagonal/>
    </border>
    <border>
      <left/>
      <right/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/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 style="dashDot">
        <color indexed="64"/>
      </left>
      <right/>
      <top style="dashDot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/>
      <right style="dashDot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2" tint="-0.8999908444471571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Dot">
        <color theme="1"/>
      </right>
      <top style="medium">
        <color indexed="64"/>
      </top>
      <bottom/>
      <diagonal/>
    </border>
    <border>
      <left style="dashDot">
        <color indexed="64"/>
      </left>
      <right style="dashDot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66" fontId="44" fillId="0" borderId="0"/>
    <xf numFmtId="0" fontId="46" fillId="0" borderId="0"/>
    <xf numFmtId="9" fontId="46" fillId="0" borderId="0" applyFont="0" applyFill="0" applyBorder="0" applyAlignment="0" applyProtection="0"/>
    <xf numFmtId="0" fontId="47" fillId="0" borderId="0"/>
    <xf numFmtId="43" fontId="46" fillId="0" borderId="0" applyFont="0" applyFill="0" applyBorder="0" applyAlignment="0" applyProtection="0"/>
    <xf numFmtId="166" fontId="48" fillId="0" borderId="0">
      <alignment vertical="center"/>
    </xf>
    <xf numFmtId="166" fontId="2" fillId="0" borderId="0"/>
    <xf numFmtId="9" fontId="44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716">
    <xf numFmtId="0" fontId="0" fillId="0" borderId="0" xfId="0"/>
    <xf numFmtId="0" fontId="3" fillId="0" borderId="0" xfId="0" applyFont="1"/>
    <xf numFmtId="0" fontId="3" fillId="7" borderId="0" xfId="0" applyFont="1" applyFill="1"/>
    <xf numFmtId="0" fontId="3" fillId="7" borderId="0" xfId="0" applyFont="1" applyFill="1" applyAlignment="1">
      <alignment horizontal="center" vertical="center"/>
    </xf>
    <xf numFmtId="1" fontId="4" fillId="11" borderId="3" xfId="0" applyNumberFormat="1" applyFont="1" applyFill="1" applyBorder="1" applyAlignment="1">
      <alignment horizontal="center" vertical="center"/>
    </xf>
    <xf numFmtId="1" fontId="4" fillId="10" borderId="3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4" fillId="11" borderId="1" xfId="0" applyNumberFormat="1" applyFont="1" applyFill="1" applyBorder="1" applyAlignment="1">
      <alignment horizontal="center" vertical="center"/>
    </xf>
    <xf numFmtId="1" fontId="4" fillId="10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0" fillId="7" borderId="0" xfId="0" applyFill="1"/>
    <xf numFmtId="0" fontId="0" fillId="7" borderId="0" xfId="0" applyFill="1" applyAlignment="1">
      <alignment horizontal="center" vertical="center"/>
    </xf>
    <xf numFmtId="1" fontId="4" fillId="11" borderId="5" xfId="0" applyNumberFormat="1" applyFont="1" applyFill="1" applyBorder="1" applyAlignment="1">
      <alignment horizontal="center" vertical="center"/>
    </xf>
    <xf numFmtId="1" fontId="4" fillId="10" borderId="5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44" fontId="4" fillId="0" borderId="9" xfId="0" applyNumberFormat="1" applyFont="1" applyBorder="1" applyAlignment="1">
      <alignment horizontal="center" vertical="center"/>
    </xf>
    <xf numFmtId="1" fontId="4" fillId="11" borderId="12" xfId="0" applyNumberFormat="1" applyFont="1" applyFill="1" applyBorder="1" applyAlignment="1">
      <alignment horizontal="center" vertical="center"/>
    </xf>
    <xf numFmtId="1" fontId="4" fillId="10" borderId="12" xfId="0" applyNumberFormat="1" applyFont="1" applyFill="1" applyBorder="1" applyAlignment="1">
      <alignment horizontal="center" vertical="center"/>
    </xf>
    <xf numFmtId="1" fontId="6" fillId="3" borderId="12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" fontId="4" fillId="9" borderId="13" xfId="0" applyNumberFormat="1" applyFont="1" applyFill="1" applyBorder="1" applyAlignment="1">
      <alignment horizontal="center" vertical="center"/>
    </xf>
    <xf numFmtId="1" fontId="4" fillId="9" borderId="14" xfId="0" applyNumberFormat="1" applyFont="1" applyFill="1" applyBorder="1" applyAlignment="1">
      <alignment horizontal="center" vertical="center"/>
    </xf>
    <xf numFmtId="1" fontId="4" fillId="9" borderId="15" xfId="0" applyNumberFormat="1" applyFont="1" applyFill="1" applyBorder="1" applyAlignment="1">
      <alignment horizontal="center" vertical="center"/>
    </xf>
    <xf numFmtId="1" fontId="4" fillId="9" borderId="16" xfId="0" applyNumberFormat="1" applyFont="1" applyFill="1" applyBorder="1" applyAlignment="1">
      <alignment horizontal="center" vertical="center"/>
    </xf>
    <xf numFmtId="44" fontId="8" fillId="7" borderId="4" xfId="0" applyNumberFormat="1" applyFont="1" applyFill="1" applyBorder="1" applyAlignment="1">
      <alignment horizontal="center" vertical="center"/>
    </xf>
    <xf numFmtId="0" fontId="3" fillId="7" borderId="0" xfId="0" applyFont="1" applyFill="1" applyProtection="1">
      <protection locked="0"/>
    </xf>
    <xf numFmtId="0" fontId="3" fillId="7" borderId="0" xfId="0" applyFont="1" applyFill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44" fontId="4" fillId="0" borderId="19" xfId="0" applyNumberFormat="1" applyFont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0" borderId="17" xfId="0" applyFont="1" applyBorder="1"/>
    <xf numFmtId="0" fontId="4" fillId="7" borderId="25" xfId="0" applyFont="1" applyFill="1" applyBorder="1" applyAlignment="1" applyProtection="1">
      <alignment horizontal="center" vertical="center"/>
      <protection locked="0"/>
    </xf>
    <xf numFmtId="0" fontId="3" fillId="7" borderId="2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44" fontId="4" fillId="0" borderId="25" xfId="0" applyNumberFormat="1" applyFont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4" borderId="5" xfId="0" applyNumberFormat="1" applyFont="1" applyFill="1" applyBorder="1" applyAlignment="1">
      <alignment horizontal="center" vertical="center"/>
    </xf>
    <xf numFmtId="1" fontId="9" fillId="14" borderId="3" xfId="0" applyNumberFormat="1" applyFont="1" applyFill="1" applyBorder="1" applyAlignment="1">
      <alignment horizontal="center" vertical="center"/>
    </xf>
    <xf numFmtId="1" fontId="9" fillId="14" borderId="12" xfId="0" applyNumberFormat="1" applyFont="1" applyFill="1" applyBorder="1" applyAlignment="1">
      <alignment horizontal="center" vertical="center"/>
    </xf>
    <xf numFmtId="1" fontId="3" fillId="7" borderId="0" xfId="0" applyNumberFormat="1" applyFont="1" applyFill="1"/>
    <xf numFmtId="2" fontId="3" fillId="7" borderId="0" xfId="0" applyNumberFormat="1" applyFont="1" applyFill="1"/>
    <xf numFmtId="0" fontId="10" fillId="7" borderId="0" xfId="0" applyFont="1" applyFill="1" applyAlignment="1">
      <alignment horizontal="center"/>
    </xf>
    <xf numFmtId="0" fontId="11" fillId="0" borderId="25" xfId="0" applyFont="1" applyBorder="1"/>
    <xf numFmtId="0" fontId="4" fillId="7" borderId="32" xfId="0" applyFont="1" applyFill="1" applyBorder="1"/>
    <xf numFmtId="2" fontId="4" fillId="7" borderId="32" xfId="0" applyNumberFormat="1" applyFont="1" applyFill="1" applyBorder="1"/>
    <xf numFmtId="2" fontId="5" fillId="7" borderId="32" xfId="0" applyNumberFormat="1" applyFont="1" applyFill="1" applyBorder="1"/>
    <xf numFmtId="0" fontId="5" fillId="7" borderId="32" xfId="0" applyFont="1" applyFill="1" applyBorder="1"/>
    <xf numFmtId="10" fontId="3" fillId="7" borderId="0" xfId="3" applyNumberFormat="1" applyFont="1" applyFill="1" applyBorder="1"/>
    <xf numFmtId="2" fontId="4" fillId="7" borderId="0" xfId="0" applyNumberFormat="1" applyFont="1" applyFill="1"/>
    <xf numFmtId="2" fontId="3" fillId="7" borderId="0" xfId="3" applyNumberFormat="1" applyFont="1" applyFill="1" applyBorder="1"/>
    <xf numFmtId="0" fontId="4" fillId="7" borderId="0" xfId="0" applyFont="1" applyFill="1"/>
    <xf numFmtId="0" fontId="11" fillId="7" borderId="0" xfId="0" applyFont="1" applyFill="1"/>
    <xf numFmtId="0" fontId="10" fillId="7" borderId="0" xfId="0" applyFont="1" applyFill="1"/>
    <xf numFmtId="0" fontId="5" fillId="7" borderId="0" xfId="0" applyFont="1" applyFill="1"/>
    <xf numFmtId="0" fontId="14" fillId="7" borderId="0" xfId="0" applyFont="1" applyFill="1"/>
    <xf numFmtId="0" fontId="13" fillId="7" borderId="0" xfId="0" applyFont="1" applyFill="1"/>
    <xf numFmtId="0" fontId="13" fillId="7" borderId="0" xfId="0" applyFont="1" applyFill="1" applyAlignment="1">
      <alignment horizontal="center" vertical="center"/>
    </xf>
    <xf numFmtId="44" fontId="4" fillId="0" borderId="11" xfId="0" applyNumberFormat="1" applyFont="1" applyBorder="1" applyAlignment="1">
      <alignment horizontal="center" vertical="center"/>
    </xf>
    <xf numFmtId="1" fontId="4" fillId="12" borderId="33" xfId="0" applyNumberFormat="1" applyFont="1" applyFill="1" applyBorder="1" applyAlignment="1">
      <alignment horizontal="center" vertical="center"/>
    </xf>
    <xf numFmtId="1" fontId="4" fillId="11" borderId="34" xfId="0" applyNumberFormat="1" applyFont="1" applyFill="1" applyBorder="1" applyAlignment="1">
      <alignment horizontal="center" vertical="center"/>
    </xf>
    <xf numFmtId="1" fontId="4" fillId="10" borderId="34" xfId="0" applyNumberFormat="1" applyFont="1" applyFill="1" applyBorder="1" applyAlignment="1">
      <alignment horizontal="center" vertical="center"/>
    </xf>
    <xf numFmtId="1" fontId="9" fillId="14" borderId="34" xfId="0" applyNumberFormat="1" applyFont="1" applyFill="1" applyBorder="1" applyAlignment="1">
      <alignment horizontal="center" vertical="center"/>
    </xf>
    <xf numFmtId="1" fontId="6" fillId="3" borderId="34" xfId="0" applyNumberFormat="1" applyFont="1" applyFill="1" applyBorder="1" applyAlignment="1">
      <alignment horizontal="center" vertical="center"/>
    </xf>
    <xf numFmtId="1" fontId="4" fillId="9" borderId="35" xfId="0" applyNumberFormat="1" applyFont="1" applyFill="1" applyBorder="1" applyAlignment="1">
      <alignment horizontal="center" vertical="center"/>
    </xf>
    <xf numFmtId="1" fontId="4" fillId="9" borderId="36" xfId="0" applyNumberFormat="1" applyFont="1" applyFill="1" applyBorder="1" applyAlignment="1">
      <alignment horizontal="center" vertical="center"/>
    </xf>
    <xf numFmtId="44" fontId="4" fillId="0" borderId="26" xfId="0" applyNumberFormat="1" applyFont="1" applyBorder="1" applyAlignment="1">
      <alignment horizontal="center" vertical="center"/>
    </xf>
    <xf numFmtId="1" fontId="4" fillId="11" borderId="37" xfId="0" applyNumberFormat="1" applyFont="1" applyFill="1" applyBorder="1" applyAlignment="1">
      <alignment horizontal="center" vertical="center"/>
    </xf>
    <xf numFmtId="1" fontId="4" fillId="10" borderId="38" xfId="0" applyNumberFormat="1" applyFont="1" applyFill="1" applyBorder="1" applyAlignment="1">
      <alignment horizontal="center" vertical="center"/>
    </xf>
    <xf numFmtId="1" fontId="9" fillId="14" borderId="38" xfId="0" applyNumberFormat="1" applyFont="1" applyFill="1" applyBorder="1" applyAlignment="1">
      <alignment horizontal="center" vertical="center"/>
    </xf>
    <xf numFmtId="1" fontId="6" fillId="3" borderId="38" xfId="0" applyNumberFormat="1" applyFont="1" applyFill="1" applyBorder="1" applyAlignment="1">
      <alignment horizontal="center" vertical="center"/>
    </xf>
    <xf numFmtId="1" fontId="4" fillId="11" borderId="33" xfId="0" applyNumberFormat="1" applyFont="1" applyFill="1" applyBorder="1" applyAlignment="1">
      <alignment horizontal="center" vertical="center"/>
    </xf>
    <xf numFmtId="1" fontId="4" fillId="11" borderId="39" xfId="0" applyNumberFormat="1" applyFont="1" applyFill="1" applyBorder="1" applyAlignment="1">
      <alignment horizontal="center" vertical="center"/>
    </xf>
    <xf numFmtId="1" fontId="4" fillId="9" borderId="40" xfId="0" applyNumberFormat="1" applyFont="1" applyFill="1" applyBorder="1" applyAlignment="1">
      <alignment horizontal="center" vertical="center"/>
    </xf>
    <xf numFmtId="1" fontId="4" fillId="12" borderId="41" xfId="0" applyNumberFormat="1" applyFont="1" applyFill="1" applyBorder="1" applyAlignment="1">
      <alignment horizontal="center" vertical="center"/>
    </xf>
    <xf numFmtId="1" fontId="4" fillId="12" borderId="42" xfId="0" applyNumberFormat="1" applyFont="1" applyFill="1" applyBorder="1" applyAlignment="1">
      <alignment horizontal="center" vertical="center"/>
    </xf>
    <xf numFmtId="1" fontId="4" fillId="12" borderId="43" xfId="0" applyNumberFormat="1" applyFont="1" applyFill="1" applyBorder="1" applyAlignment="1">
      <alignment horizontal="center" vertical="center"/>
    </xf>
    <xf numFmtId="1" fontId="4" fillId="11" borderId="44" xfId="0" applyNumberFormat="1" applyFont="1" applyFill="1" applyBorder="1" applyAlignment="1">
      <alignment horizontal="center" vertical="center"/>
    </xf>
    <xf numFmtId="1" fontId="4" fillId="10" borderId="44" xfId="0" applyNumberFormat="1" applyFont="1" applyFill="1" applyBorder="1" applyAlignment="1">
      <alignment horizontal="center" vertical="center"/>
    </xf>
    <xf numFmtId="1" fontId="9" fillId="14" borderId="44" xfId="0" applyNumberFormat="1" applyFont="1" applyFill="1" applyBorder="1" applyAlignment="1">
      <alignment horizontal="center" vertical="center"/>
    </xf>
    <xf numFmtId="1" fontId="6" fillId="3" borderId="44" xfId="0" applyNumberFormat="1" applyFont="1" applyFill="1" applyBorder="1" applyAlignment="1">
      <alignment horizontal="center" vertical="center"/>
    </xf>
    <xf numFmtId="1" fontId="4" fillId="9" borderId="45" xfId="0" applyNumberFormat="1" applyFont="1" applyFill="1" applyBorder="1" applyAlignment="1">
      <alignment horizontal="center" vertical="center"/>
    </xf>
    <xf numFmtId="1" fontId="4" fillId="7" borderId="49" xfId="0" applyNumberFormat="1" applyFont="1" applyFill="1" applyBorder="1" applyAlignment="1">
      <alignment horizontal="center" vertical="center"/>
    </xf>
    <xf numFmtId="1" fontId="4" fillId="7" borderId="50" xfId="0" applyNumberFormat="1" applyFont="1" applyFill="1" applyBorder="1" applyAlignment="1">
      <alignment horizontal="center" vertical="center"/>
    </xf>
    <xf numFmtId="1" fontId="4" fillId="7" borderId="51" xfId="0" applyNumberFormat="1" applyFont="1" applyFill="1" applyBorder="1" applyAlignment="1">
      <alignment horizontal="center" vertical="center"/>
    </xf>
    <xf numFmtId="1" fontId="4" fillId="7" borderId="52" xfId="0" applyNumberFormat="1" applyFont="1" applyFill="1" applyBorder="1" applyAlignment="1">
      <alignment horizontal="center" vertical="center"/>
    </xf>
    <xf numFmtId="1" fontId="4" fillId="7" borderId="53" xfId="0" applyNumberFormat="1" applyFont="1" applyFill="1" applyBorder="1" applyAlignment="1">
      <alignment horizontal="center" vertical="center"/>
    </xf>
    <xf numFmtId="1" fontId="4" fillId="7" borderId="54" xfId="0" applyNumberFormat="1" applyFont="1" applyFill="1" applyBorder="1" applyAlignment="1">
      <alignment horizontal="center" vertical="center"/>
    </xf>
    <xf numFmtId="1" fontId="4" fillId="7" borderId="55" xfId="0" applyNumberFormat="1" applyFont="1" applyFill="1" applyBorder="1" applyAlignment="1">
      <alignment horizontal="center" vertical="center"/>
    </xf>
    <xf numFmtId="0" fontId="4" fillId="7" borderId="47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 applyProtection="1">
      <alignment horizontal="left"/>
      <protection locked="0"/>
    </xf>
    <xf numFmtId="0" fontId="3" fillId="7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/>
      <protection locked="0"/>
    </xf>
    <xf numFmtId="1" fontId="4" fillId="12" borderId="8" xfId="0" applyNumberFormat="1" applyFont="1" applyFill="1" applyBorder="1" applyAlignment="1">
      <alignment horizontal="center" vertical="center"/>
    </xf>
    <xf numFmtId="0" fontId="4" fillId="7" borderId="46" xfId="0" applyFont="1" applyFill="1" applyBorder="1" applyAlignment="1" applyProtection="1">
      <alignment horizontal="center" vertical="center"/>
      <protection locked="0"/>
    </xf>
    <xf numFmtId="1" fontId="4" fillId="9" borderId="65" xfId="0" applyNumberFormat="1" applyFont="1" applyFill="1" applyBorder="1" applyAlignment="1">
      <alignment horizontal="center" vertical="center"/>
    </xf>
    <xf numFmtId="1" fontId="4" fillId="11" borderId="68" xfId="0" applyNumberFormat="1" applyFont="1" applyFill="1" applyBorder="1" applyAlignment="1">
      <alignment horizontal="center" vertical="center"/>
    </xf>
    <xf numFmtId="1" fontId="4" fillId="10" borderId="68" xfId="0" applyNumberFormat="1" applyFont="1" applyFill="1" applyBorder="1" applyAlignment="1">
      <alignment horizontal="center" vertical="center"/>
    </xf>
    <xf numFmtId="1" fontId="9" fillId="14" borderId="68" xfId="0" applyNumberFormat="1" applyFont="1" applyFill="1" applyBorder="1" applyAlignment="1">
      <alignment horizontal="center" vertical="center"/>
    </xf>
    <xf numFmtId="1" fontId="6" fillId="3" borderId="68" xfId="0" applyNumberFormat="1" applyFont="1" applyFill="1" applyBorder="1" applyAlignment="1">
      <alignment horizontal="center" vertical="center"/>
    </xf>
    <xf numFmtId="1" fontId="4" fillId="7" borderId="69" xfId="0" applyNumberFormat="1" applyFont="1" applyFill="1" applyBorder="1" applyAlignment="1">
      <alignment horizontal="center" vertical="center"/>
    </xf>
    <xf numFmtId="1" fontId="4" fillId="9" borderId="49" xfId="0" applyNumberFormat="1" applyFont="1" applyFill="1" applyBorder="1" applyAlignment="1">
      <alignment horizontal="center" vertical="center"/>
    </xf>
    <xf numFmtId="1" fontId="4" fillId="9" borderId="50" xfId="0" applyNumberFormat="1" applyFont="1" applyFill="1" applyBorder="1" applyAlignment="1">
      <alignment horizontal="center" vertical="center"/>
    </xf>
    <xf numFmtId="1" fontId="4" fillId="9" borderId="51" xfId="0" applyNumberFormat="1" applyFont="1" applyFill="1" applyBorder="1" applyAlignment="1">
      <alignment horizontal="center" vertical="center"/>
    </xf>
    <xf numFmtId="0" fontId="3" fillId="7" borderId="71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44" fontId="4" fillId="0" borderId="10" xfId="0" applyNumberFormat="1" applyFont="1" applyBorder="1" applyAlignment="1">
      <alignment horizontal="center" vertical="center"/>
    </xf>
    <xf numFmtId="44" fontId="4" fillId="0" borderId="72" xfId="0" applyNumberFormat="1" applyFont="1" applyBorder="1" applyAlignment="1">
      <alignment horizontal="center" vertical="center"/>
    </xf>
    <xf numFmtId="44" fontId="4" fillId="0" borderId="73" xfId="0" applyNumberFormat="1" applyFont="1" applyBorder="1" applyAlignment="1">
      <alignment horizontal="center" vertical="center"/>
    </xf>
    <xf numFmtId="0" fontId="13" fillId="0" borderId="0" xfId="0" applyFont="1"/>
    <xf numFmtId="0" fontId="0" fillId="7" borderId="0" xfId="0" applyFill="1" applyProtection="1">
      <protection locked="0"/>
    </xf>
    <xf numFmtId="0" fontId="0" fillId="7" borderId="0" xfId="0" applyFill="1" applyAlignment="1" applyProtection="1">
      <alignment horizontal="left"/>
      <protection locked="0"/>
    </xf>
    <xf numFmtId="1" fontId="4" fillId="9" borderId="77" xfId="0" applyNumberFormat="1" applyFont="1" applyFill="1" applyBorder="1" applyAlignment="1">
      <alignment horizontal="center" vertical="center"/>
    </xf>
    <xf numFmtId="164" fontId="0" fillId="7" borderId="0" xfId="0" applyNumberFormat="1" applyFill="1"/>
    <xf numFmtId="0" fontId="3" fillId="7" borderId="78" xfId="0" applyFont="1" applyFill="1" applyBorder="1" applyProtection="1">
      <protection locked="0"/>
    </xf>
    <xf numFmtId="1" fontId="6" fillId="17" borderId="53" xfId="0" applyNumberFormat="1" applyFont="1" applyFill="1" applyBorder="1" applyAlignment="1">
      <alignment horizontal="center" vertical="center"/>
    </xf>
    <xf numFmtId="1" fontId="6" fillId="17" borderId="51" xfId="0" applyNumberFormat="1" applyFont="1" applyFill="1" applyBorder="1" applyAlignment="1">
      <alignment horizontal="center" vertical="center"/>
    </xf>
    <xf numFmtId="1" fontId="6" fillId="17" borderId="52" xfId="0" applyNumberFormat="1" applyFont="1" applyFill="1" applyBorder="1" applyAlignment="1">
      <alignment horizontal="center" vertical="center"/>
    </xf>
    <xf numFmtId="1" fontId="6" fillId="17" borderId="49" xfId="0" applyNumberFormat="1" applyFont="1" applyFill="1" applyBorder="1" applyAlignment="1">
      <alignment horizontal="center" vertical="center"/>
    </xf>
    <xf numFmtId="1" fontId="6" fillId="17" borderId="54" xfId="0" applyNumberFormat="1" applyFont="1" applyFill="1" applyBorder="1" applyAlignment="1">
      <alignment horizontal="center" vertical="center"/>
    </xf>
    <xf numFmtId="1" fontId="6" fillId="17" borderId="50" xfId="0" applyNumberFormat="1" applyFont="1" applyFill="1" applyBorder="1" applyAlignment="1">
      <alignment horizontal="center" vertical="center"/>
    </xf>
    <xf numFmtId="1" fontId="6" fillId="17" borderId="69" xfId="0" applyNumberFormat="1" applyFont="1" applyFill="1" applyBorder="1" applyAlignment="1">
      <alignment horizontal="center" vertical="center"/>
    </xf>
    <xf numFmtId="1" fontId="6" fillId="17" borderId="55" xfId="0" applyNumberFormat="1" applyFont="1" applyFill="1" applyBorder="1" applyAlignment="1">
      <alignment horizontal="center" vertical="center"/>
    </xf>
    <xf numFmtId="1" fontId="4" fillId="7" borderId="23" xfId="0" applyNumberFormat="1" applyFont="1" applyFill="1" applyBorder="1" applyAlignment="1">
      <alignment horizontal="center" vertical="center"/>
    </xf>
    <xf numFmtId="1" fontId="4" fillId="7" borderId="56" xfId="0" applyNumberFormat="1" applyFont="1" applyFill="1" applyBorder="1" applyAlignment="1">
      <alignment horizontal="center" vertical="center"/>
    </xf>
    <xf numFmtId="1" fontId="4" fillId="7" borderId="3" xfId="0" applyNumberFormat="1" applyFont="1" applyFill="1" applyBorder="1" applyAlignment="1">
      <alignment horizontal="center" vertical="center"/>
    </xf>
    <xf numFmtId="1" fontId="4" fillId="7" borderId="76" xfId="0" applyNumberFormat="1" applyFont="1" applyFill="1" applyBorder="1" applyAlignment="1">
      <alignment horizontal="center" vertical="center"/>
    </xf>
    <xf numFmtId="1" fontId="4" fillId="7" borderId="33" xfId="0" applyNumberFormat="1" applyFont="1" applyFill="1" applyBorder="1" applyAlignment="1">
      <alignment horizontal="center" vertical="center"/>
    </xf>
    <xf numFmtId="1" fontId="4" fillId="7" borderId="34" xfId="0" applyNumberFormat="1" applyFont="1" applyFill="1" applyBorder="1" applyAlignment="1">
      <alignment horizontal="center" vertical="center"/>
    </xf>
    <xf numFmtId="1" fontId="4" fillId="7" borderId="36" xfId="0" applyNumberFormat="1" applyFont="1" applyFill="1" applyBorder="1" applyAlignment="1">
      <alignment horizontal="center" vertical="center"/>
    </xf>
    <xf numFmtId="1" fontId="4" fillId="7" borderId="66" xfId="0" applyNumberFormat="1" applyFont="1" applyFill="1" applyBorder="1" applyAlignment="1">
      <alignment horizontal="center" vertical="center"/>
    </xf>
    <xf numFmtId="1" fontId="4" fillId="7" borderId="82" xfId="0" applyNumberFormat="1" applyFont="1" applyFill="1" applyBorder="1" applyAlignment="1">
      <alignment horizontal="center" vertical="center"/>
    </xf>
    <xf numFmtId="1" fontId="4" fillId="7" borderId="83" xfId="0" applyNumberFormat="1" applyFont="1" applyFill="1" applyBorder="1" applyAlignment="1">
      <alignment horizontal="center" vertical="center"/>
    </xf>
    <xf numFmtId="0" fontId="3" fillId="7" borderId="75" xfId="0" applyFont="1" applyFill="1" applyBorder="1" applyProtection="1">
      <protection locked="0"/>
    </xf>
    <xf numFmtId="1" fontId="4" fillId="7" borderId="79" xfId="0" applyNumberFormat="1" applyFont="1" applyFill="1" applyBorder="1" applyAlignment="1">
      <alignment horizontal="center" vertical="center"/>
    </xf>
    <xf numFmtId="1" fontId="4" fillId="7" borderId="86" xfId="0" applyNumberFormat="1" applyFont="1" applyFill="1" applyBorder="1" applyAlignment="1">
      <alignment horizontal="center" vertical="center"/>
    </xf>
    <xf numFmtId="1" fontId="4" fillId="7" borderId="77" xfId="0" applyNumberFormat="1" applyFont="1" applyFill="1" applyBorder="1" applyAlignment="1">
      <alignment horizontal="center" vertical="center"/>
    </xf>
    <xf numFmtId="1" fontId="4" fillId="7" borderId="68" xfId="0" applyNumberFormat="1" applyFont="1" applyFill="1" applyBorder="1" applyAlignment="1">
      <alignment horizontal="center" vertical="center"/>
    </xf>
    <xf numFmtId="0" fontId="3" fillId="0" borderId="88" xfId="0" applyFont="1" applyBorder="1"/>
    <xf numFmtId="0" fontId="3" fillId="7" borderId="63" xfId="0" applyFont="1" applyFill="1" applyBorder="1" applyProtection="1">
      <protection locked="0"/>
    </xf>
    <xf numFmtId="0" fontId="16" fillId="7" borderId="0" xfId="4" applyFill="1" applyBorder="1" applyAlignment="1" applyProtection="1">
      <protection locked="0"/>
    </xf>
    <xf numFmtId="0" fontId="4" fillId="7" borderId="0" xfId="0" applyFont="1" applyFill="1" applyProtection="1">
      <protection locked="0"/>
    </xf>
    <xf numFmtId="0" fontId="16" fillId="7" borderId="0" xfId="4" applyFill="1" applyBorder="1"/>
    <xf numFmtId="0" fontId="16" fillId="7" borderId="0" xfId="4" applyFill="1" applyBorder="1" applyAlignment="1" applyProtection="1">
      <alignment horizontal="left" vertical="top"/>
      <protection locked="0"/>
    </xf>
    <xf numFmtId="0" fontId="5" fillId="0" borderId="88" xfId="0" applyFont="1" applyBorder="1" applyAlignment="1" applyProtection="1">
      <alignment horizontal="center" vertical="center"/>
      <protection locked="0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>
      <alignment horizontal="center" vertical="center"/>
    </xf>
    <xf numFmtId="1" fontId="4" fillId="10" borderId="89" xfId="0" applyNumberFormat="1" applyFont="1" applyFill="1" applyBorder="1" applyAlignment="1">
      <alignment horizontal="center" vertical="center"/>
    </xf>
    <xf numFmtId="1" fontId="9" fillId="14" borderId="89" xfId="0" applyNumberFormat="1" applyFont="1" applyFill="1" applyBorder="1" applyAlignment="1">
      <alignment horizontal="center" vertical="center"/>
    </xf>
    <xf numFmtId="1" fontId="6" fillId="3" borderId="89" xfId="0" applyNumberFormat="1" applyFont="1" applyFill="1" applyBorder="1" applyAlignment="1">
      <alignment horizontal="center" vertical="center"/>
    </xf>
    <xf numFmtId="1" fontId="4" fillId="7" borderId="90" xfId="0" applyNumberFormat="1" applyFont="1" applyFill="1" applyBorder="1" applyAlignment="1">
      <alignment horizontal="center" vertical="center"/>
    </xf>
    <xf numFmtId="1" fontId="6" fillId="17" borderId="90" xfId="0" applyNumberFormat="1" applyFont="1" applyFill="1" applyBorder="1" applyAlignment="1">
      <alignment horizontal="center" vertical="center"/>
    </xf>
    <xf numFmtId="1" fontId="4" fillId="9" borderId="91" xfId="0" applyNumberFormat="1" applyFont="1" applyFill="1" applyBorder="1" applyAlignment="1">
      <alignment horizontal="center" vertical="center"/>
    </xf>
    <xf numFmtId="1" fontId="4" fillId="11" borderId="83" xfId="0" applyNumberFormat="1" applyFont="1" applyFill="1" applyBorder="1" applyAlignment="1">
      <alignment horizontal="center" vertical="center"/>
    </xf>
    <xf numFmtId="1" fontId="4" fillId="10" borderId="83" xfId="0" applyNumberFormat="1" applyFont="1" applyFill="1" applyBorder="1" applyAlignment="1">
      <alignment horizontal="center" vertical="center"/>
    </xf>
    <xf numFmtId="1" fontId="9" fillId="14" borderId="83" xfId="0" applyNumberFormat="1" applyFont="1" applyFill="1" applyBorder="1" applyAlignment="1">
      <alignment horizontal="center" vertical="center"/>
    </xf>
    <xf numFmtId="1" fontId="6" fillId="3" borderId="83" xfId="0" applyNumberFormat="1" applyFont="1" applyFill="1" applyBorder="1" applyAlignment="1">
      <alignment horizontal="center" vertical="center"/>
    </xf>
    <xf numFmtId="1" fontId="4" fillId="7" borderId="93" xfId="0" applyNumberFormat="1" applyFont="1" applyFill="1" applyBorder="1" applyAlignment="1">
      <alignment horizontal="center" vertical="center"/>
    </xf>
    <xf numFmtId="1" fontId="6" fillId="17" borderId="93" xfId="0" applyNumberFormat="1" applyFont="1" applyFill="1" applyBorder="1" applyAlignment="1">
      <alignment horizontal="center" vertical="center"/>
    </xf>
    <xf numFmtId="0" fontId="3" fillId="7" borderId="87" xfId="0" applyFont="1" applyFill="1" applyBorder="1" applyAlignment="1">
      <alignment horizontal="center" vertical="center"/>
    </xf>
    <xf numFmtId="1" fontId="4" fillId="12" borderId="94" xfId="0" applyNumberFormat="1" applyFont="1" applyFill="1" applyBorder="1" applyAlignment="1">
      <alignment horizontal="center" vertical="center"/>
    </xf>
    <xf numFmtId="1" fontId="4" fillId="9" borderId="84" xfId="0" applyNumberFormat="1" applyFont="1" applyFill="1" applyBorder="1" applyAlignment="1">
      <alignment horizontal="center" vertical="center"/>
    </xf>
    <xf numFmtId="1" fontId="4" fillId="30" borderId="61" xfId="0" applyNumberFormat="1" applyFont="1" applyFill="1" applyBorder="1" applyAlignment="1">
      <alignment horizontal="center" vertical="center"/>
    </xf>
    <xf numFmtId="1" fontId="4" fillId="30" borderId="33" xfId="0" applyNumberFormat="1" applyFont="1" applyFill="1" applyBorder="1" applyAlignment="1">
      <alignment horizontal="center" vertical="center"/>
    </xf>
    <xf numFmtId="1" fontId="4" fillId="30" borderId="92" xfId="0" applyNumberFormat="1" applyFont="1" applyFill="1" applyBorder="1" applyAlignment="1">
      <alignment horizontal="center" vertical="center"/>
    </xf>
    <xf numFmtId="1" fontId="4" fillId="30" borderId="56" xfId="0" applyNumberFormat="1" applyFont="1" applyFill="1" applyBorder="1" applyAlignment="1">
      <alignment horizontal="center" vertical="center"/>
    </xf>
    <xf numFmtId="1" fontId="4" fillId="30" borderId="57" xfId="0" applyNumberFormat="1" applyFont="1" applyFill="1" applyBorder="1" applyAlignment="1">
      <alignment horizontal="center" vertical="center"/>
    </xf>
    <xf numFmtId="1" fontId="4" fillId="30" borderId="67" xfId="0" applyNumberFormat="1" applyFont="1" applyFill="1" applyBorder="1" applyAlignment="1">
      <alignment horizontal="center" vertical="center"/>
    </xf>
    <xf numFmtId="1" fontId="4" fillId="30" borderId="58" xfId="0" applyNumberFormat="1" applyFont="1" applyFill="1" applyBorder="1" applyAlignment="1">
      <alignment horizontal="center" vertical="center"/>
    </xf>
    <xf numFmtId="1" fontId="4" fillId="30" borderId="59" xfId="0" applyNumberFormat="1" applyFont="1" applyFill="1" applyBorder="1" applyAlignment="1">
      <alignment horizontal="center" vertical="center"/>
    </xf>
    <xf numFmtId="1" fontId="4" fillId="30" borderId="60" xfId="0" applyNumberFormat="1" applyFont="1" applyFill="1" applyBorder="1" applyAlignment="1">
      <alignment horizontal="center" vertical="center"/>
    </xf>
    <xf numFmtId="1" fontId="4" fillId="30" borderId="0" xfId="0" applyNumberFormat="1" applyFont="1" applyFill="1" applyAlignment="1">
      <alignment horizontal="center" vertical="center"/>
    </xf>
    <xf numFmtId="1" fontId="4" fillId="30" borderId="62" xfId="0" applyNumberFormat="1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1" fillId="0" borderId="0" xfId="0" applyFont="1"/>
    <xf numFmtId="0" fontId="23" fillId="7" borderId="0" xfId="0" applyFont="1" applyFill="1" applyAlignment="1" applyProtection="1">
      <alignment horizontal="center" vertical="center"/>
      <protection locked="0"/>
    </xf>
    <xf numFmtId="1" fontId="4" fillId="30" borderId="95" xfId="0" applyNumberFormat="1" applyFont="1" applyFill="1" applyBorder="1" applyAlignment="1">
      <alignment horizontal="center" vertical="center"/>
    </xf>
    <xf numFmtId="1" fontId="6" fillId="31" borderId="38" xfId="0" applyNumberFormat="1" applyFont="1" applyFill="1" applyBorder="1" applyAlignment="1">
      <alignment horizontal="center" vertical="center"/>
    </xf>
    <xf numFmtId="1" fontId="6" fillId="31" borderId="89" xfId="0" applyNumberFormat="1" applyFont="1" applyFill="1" applyBorder="1" applyAlignment="1">
      <alignment horizontal="center" vertical="center"/>
    </xf>
    <xf numFmtId="1" fontId="6" fillId="31" borderId="68" xfId="0" applyNumberFormat="1" applyFont="1" applyFill="1" applyBorder="1" applyAlignment="1">
      <alignment horizontal="center" vertical="center"/>
    </xf>
    <xf numFmtId="1" fontId="6" fillId="31" borderId="97" xfId="0" applyNumberFormat="1" applyFont="1" applyFill="1" applyBorder="1" applyAlignment="1">
      <alignment horizontal="center" vertical="center"/>
    </xf>
    <xf numFmtId="1" fontId="6" fillId="31" borderId="1" xfId="0" applyNumberFormat="1" applyFont="1" applyFill="1" applyBorder="1" applyAlignment="1">
      <alignment horizontal="center" vertical="center"/>
    </xf>
    <xf numFmtId="1" fontId="6" fillId="31" borderId="3" xfId="0" applyNumberFormat="1" applyFont="1" applyFill="1" applyBorder="1" applyAlignment="1">
      <alignment horizontal="center" vertical="center"/>
    </xf>
    <xf numFmtId="1" fontId="6" fillId="31" borderId="34" xfId="0" applyNumberFormat="1" applyFont="1" applyFill="1" applyBorder="1" applyAlignment="1">
      <alignment horizontal="center" vertical="center"/>
    </xf>
    <xf numFmtId="1" fontId="6" fillId="31" borderId="83" xfId="0" applyNumberFormat="1" applyFont="1" applyFill="1" applyBorder="1" applyAlignment="1">
      <alignment horizontal="center" vertical="center"/>
    </xf>
    <xf numFmtId="1" fontId="6" fillId="31" borderId="12" xfId="0" applyNumberFormat="1" applyFont="1" applyFill="1" applyBorder="1" applyAlignment="1">
      <alignment horizontal="center" vertical="center"/>
    </xf>
    <xf numFmtId="1" fontId="6" fillId="31" borderId="5" xfId="0" applyNumberFormat="1" applyFont="1" applyFill="1" applyBorder="1" applyAlignment="1">
      <alignment horizontal="center" vertical="center"/>
    </xf>
    <xf numFmtId="1" fontId="6" fillId="31" borderId="96" xfId="0" applyNumberFormat="1" applyFont="1" applyFill="1" applyBorder="1" applyAlignment="1">
      <alignment horizontal="center" vertical="center"/>
    </xf>
    <xf numFmtId="1" fontId="6" fillId="31" borderId="44" xfId="0" applyNumberFormat="1" applyFont="1" applyFill="1" applyBorder="1" applyAlignment="1">
      <alignment horizontal="center" vertical="center"/>
    </xf>
    <xf numFmtId="1" fontId="4" fillId="9" borderId="90" xfId="0" applyNumberFormat="1" applyFont="1" applyFill="1" applyBorder="1" applyAlignment="1">
      <alignment horizontal="center" vertical="center"/>
    </xf>
    <xf numFmtId="1" fontId="4" fillId="9" borderId="53" xfId="0" applyNumberFormat="1" applyFont="1" applyFill="1" applyBorder="1" applyAlignment="1">
      <alignment horizontal="center" vertical="center"/>
    </xf>
    <xf numFmtId="44" fontId="4" fillId="0" borderId="22" xfId="0" applyNumberFormat="1" applyFont="1" applyBorder="1" applyAlignment="1">
      <alignment horizontal="center" vertical="center"/>
    </xf>
    <xf numFmtId="44" fontId="4" fillId="0" borderId="24" xfId="0" applyNumberFormat="1" applyFont="1" applyBorder="1" applyAlignment="1">
      <alignment horizontal="center" vertical="center"/>
    </xf>
    <xf numFmtId="0" fontId="23" fillId="7" borderId="2" xfId="0" applyFont="1" applyFill="1" applyBorder="1" applyAlignment="1" applyProtection="1">
      <alignment horizontal="center" vertical="center"/>
      <protection locked="0"/>
    </xf>
    <xf numFmtId="44" fontId="4" fillId="0" borderId="85" xfId="0" applyNumberFormat="1" applyFont="1" applyBorder="1" applyAlignment="1">
      <alignment horizontal="center" vertical="center"/>
    </xf>
    <xf numFmtId="0" fontId="3" fillId="7" borderId="88" xfId="0" applyFont="1" applyFill="1" applyBorder="1" applyAlignment="1">
      <alignment horizontal="center" vertical="center"/>
    </xf>
    <xf numFmtId="0" fontId="23" fillId="7" borderId="87" xfId="0" applyFont="1" applyFill="1" applyBorder="1" applyAlignment="1" applyProtection="1">
      <alignment horizontal="center" vertical="center"/>
      <protection locked="0"/>
    </xf>
    <xf numFmtId="0" fontId="3" fillId="7" borderId="85" xfId="0" applyFont="1" applyFill="1" applyBorder="1" applyAlignment="1">
      <alignment horizontal="center" vertical="center"/>
    </xf>
    <xf numFmtId="0" fontId="4" fillId="7" borderId="64" xfId="2" applyNumberFormat="1" applyFont="1" applyFill="1" applyBorder="1" applyAlignment="1" applyProtection="1">
      <alignment horizontal="center" vertical="center" wrapText="1"/>
      <protection locked="0"/>
    </xf>
    <xf numFmtId="0" fontId="18" fillId="7" borderId="0" xfId="0" applyFont="1" applyFill="1" applyAlignment="1">
      <alignment horizontal="center" wrapText="1"/>
    </xf>
    <xf numFmtId="0" fontId="20" fillId="7" borderId="0" xfId="0" applyFont="1" applyFill="1" applyAlignment="1">
      <alignment horizontal="center" wrapText="1"/>
    </xf>
    <xf numFmtId="0" fontId="19" fillId="7" borderId="0" xfId="0" applyFont="1" applyFill="1" applyAlignment="1">
      <alignment horizontal="center" wrapText="1"/>
    </xf>
    <xf numFmtId="0" fontId="17" fillId="29" borderId="0" xfId="0" applyFont="1" applyFill="1" applyAlignment="1">
      <alignment wrapText="1"/>
    </xf>
    <xf numFmtId="1" fontId="4" fillId="11" borderId="102" xfId="0" applyNumberFormat="1" applyFont="1" applyFill="1" applyBorder="1" applyAlignment="1">
      <alignment horizontal="center" vertical="center"/>
    </xf>
    <xf numFmtId="1" fontId="4" fillId="10" borderId="103" xfId="0" applyNumberFormat="1" applyFont="1" applyFill="1" applyBorder="1" applyAlignment="1">
      <alignment horizontal="center" vertical="center"/>
    </xf>
    <xf numFmtId="1" fontId="9" fillId="14" borderId="103" xfId="0" applyNumberFormat="1" applyFont="1" applyFill="1" applyBorder="1" applyAlignment="1">
      <alignment horizontal="center" vertical="center"/>
    </xf>
    <xf numFmtId="1" fontId="6" fillId="31" borderId="103" xfId="0" applyNumberFormat="1" applyFont="1" applyFill="1" applyBorder="1" applyAlignment="1">
      <alignment horizontal="center" vertical="center"/>
    </xf>
    <xf numFmtId="1" fontId="4" fillId="30" borderId="104" xfId="0" applyNumberFormat="1" applyFont="1" applyFill="1" applyBorder="1" applyAlignment="1">
      <alignment horizontal="center" vertical="center"/>
    </xf>
    <xf numFmtId="1" fontId="6" fillId="3" borderId="103" xfId="0" applyNumberFormat="1" applyFont="1" applyFill="1" applyBorder="1" applyAlignment="1">
      <alignment horizontal="center" vertical="center"/>
    </xf>
    <xf numFmtId="1" fontId="4" fillId="7" borderId="105" xfId="0" applyNumberFormat="1" applyFont="1" applyFill="1" applyBorder="1" applyAlignment="1">
      <alignment horizontal="center" vertical="center"/>
    </xf>
    <xf numFmtId="1" fontId="6" fillId="17" borderId="105" xfId="0" applyNumberFormat="1" applyFont="1" applyFill="1" applyBorder="1" applyAlignment="1">
      <alignment horizontal="center" vertical="center"/>
    </xf>
    <xf numFmtId="1" fontId="4" fillId="9" borderId="105" xfId="0" applyNumberFormat="1" applyFont="1" applyFill="1" applyBorder="1" applyAlignment="1">
      <alignment horizontal="center" vertical="center"/>
    </xf>
    <xf numFmtId="0" fontId="3" fillId="7" borderId="106" xfId="0" applyFont="1" applyFill="1" applyBorder="1" applyAlignment="1">
      <alignment horizontal="center" vertical="center"/>
    </xf>
    <xf numFmtId="0" fontId="3" fillId="7" borderId="104" xfId="0" applyFont="1" applyFill="1" applyBorder="1" applyAlignment="1">
      <alignment horizontal="center" vertical="center"/>
    </xf>
    <xf numFmtId="44" fontId="4" fillId="0" borderId="107" xfId="0" applyNumberFormat="1" applyFont="1" applyBorder="1" applyAlignment="1">
      <alignment horizontal="center" vertical="center"/>
    </xf>
    <xf numFmtId="44" fontId="4" fillId="0" borderId="108" xfId="0" applyNumberFormat="1" applyFont="1" applyBorder="1" applyAlignment="1">
      <alignment horizontal="center" vertical="center"/>
    </xf>
    <xf numFmtId="1" fontId="4" fillId="32" borderId="89" xfId="0" applyNumberFormat="1" applyFont="1" applyFill="1" applyBorder="1" applyAlignment="1">
      <alignment horizontal="center" vertical="center"/>
    </xf>
    <xf numFmtId="1" fontId="4" fillId="32" borderId="103" xfId="0" applyNumberFormat="1" applyFont="1" applyFill="1" applyBorder="1" applyAlignment="1">
      <alignment horizontal="center" vertical="center"/>
    </xf>
    <xf numFmtId="0" fontId="25" fillId="7" borderId="0" xfId="0" applyFont="1" applyFill="1"/>
    <xf numFmtId="0" fontId="25" fillId="0" borderId="0" xfId="0" applyFont="1"/>
    <xf numFmtId="1" fontId="4" fillId="22" borderId="89" xfId="0" applyNumberFormat="1" applyFont="1" applyFill="1" applyBorder="1" applyAlignment="1">
      <alignment horizontal="center" vertical="center"/>
    </xf>
    <xf numFmtId="1" fontId="4" fillId="22" borderId="103" xfId="0" applyNumberFormat="1" applyFont="1" applyFill="1" applyBorder="1" applyAlignment="1">
      <alignment horizontal="center" vertical="center"/>
    </xf>
    <xf numFmtId="1" fontId="4" fillId="22" borderId="38" xfId="0" applyNumberFormat="1" applyFont="1" applyFill="1" applyBorder="1" applyAlignment="1">
      <alignment horizontal="center" vertical="center"/>
    </xf>
    <xf numFmtId="1" fontId="4" fillId="22" borderId="12" xfId="0" applyNumberFormat="1" applyFont="1" applyFill="1" applyBorder="1" applyAlignment="1">
      <alignment horizontal="center" vertical="center"/>
    </xf>
    <xf numFmtId="1" fontId="4" fillId="22" borderId="83" xfId="0" applyNumberFormat="1" applyFont="1" applyFill="1" applyBorder="1" applyAlignment="1">
      <alignment horizontal="center" vertical="center"/>
    </xf>
    <xf numFmtId="1" fontId="4" fillId="22" borderId="3" xfId="0" applyNumberFormat="1" applyFont="1" applyFill="1" applyBorder="1" applyAlignment="1">
      <alignment horizontal="center" vertical="center"/>
    </xf>
    <xf numFmtId="1" fontId="4" fillId="22" borderId="1" xfId="0" applyNumberFormat="1" applyFont="1" applyFill="1" applyBorder="1" applyAlignment="1">
      <alignment horizontal="center" vertical="center"/>
    </xf>
    <xf numFmtId="1" fontId="4" fillId="22" borderId="34" xfId="0" applyNumberFormat="1" applyFont="1" applyFill="1" applyBorder="1" applyAlignment="1">
      <alignment horizontal="center" vertical="center"/>
    </xf>
    <xf numFmtId="1" fontId="4" fillId="22" borderId="68" xfId="0" applyNumberFormat="1" applyFont="1" applyFill="1" applyBorder="1" applyAlignment="1">
      <alignment horizontal="center" vertical="center"/>
    </xf>
    <xf numFmtId="1" fontId="4" fillId="22" borderId="5" xfId="0" applyNumberFormat="1" applyFont="1" applyFill="1" applyBorder="1" applyAlignment="1">
      <alignment horizontal="center" vertical="center"/>
    </xf>
    <xf numFmtId="1" fontId="4" fillId="22" borderId="44" xfId="0" applyNumberFormat="1" applyFont="1" applyFill="1" applyBorder="1" applyAlignment="1">
      <alignment horizontal="center" vertical="center"/>
    </xf>
    <xf numFmtId="1" fontId="4" fillId="32" borderId="38" xfId="0" applyNumberFormat="1" applyFont="1" applyFill="1" applyBorder="1" applyAlignment="1">
      <alignment horizontal="center" vertical="center"/>
    </xf>
    <xf numFmtId="1" fontId="4" fillId="32" borderId="12" xfId="0" applyNumberFormat="1" applyFont="1" applyFill="1" applyBorder="1" applyAlignment="1">
      <alignment horizontal="center" vertical="center"/>
    </xf>
    <xf numFmtId="1" fontId="4" fillId="32" borderId="83" xfId="0" applyNumberFormat="1" applyFont="1" applyFill="1" applyBorder="1" applyAlignment="1">
      <alignment horizontal="center" vertical="center"/>
    </xf>
    <xf numFmtId="1" fontId="4" fillId="32" borderId="3" xfId="0" applyNumberFormat="1" applyFont="1" applyFill="1" applyBorder="1" applyAlignment="1">
      <alignment horizontal="center" vertical="center"/>
    </xf>
    <xf numFmtId="1" fontId="4" fillId="32" borderId="1" xfId="0" applyNumberFormat="1" applyFont="1" applyFill="1" applyBorder="1" applyAlignment="1">
      <alignment horizontal="center" vertical="center"/>
    </xf>
    <xf numFmtId="1" fontId="4" fillId="32" borderId="34" xfId="0" applyNumberFormat="1" applyFont="1" applyFill="1" applyBorder="1" applyAlignment="1">
      <alignment horizontal="center" vertical="center"/>
    </xf>
    <xf numFmtId="1" fontId="4" fillId="32" borderId="68" xfId="0" applyNumberFormat="1" applyFont="1" applyFill="1" applyBorder="1" applyAlignment="1">
      <alignment horizontal="center" vertical="center"/>
    </xf>
    <xf numFmtId="1" fontId="4" fillId="32" borderId="5" xfId="0" applyNumberFormat="1" applyFont="1" applyFill="1" applyBorder="1" applyAlignment="1">
      <alignment horizontal="center" vertical="center"/>
    </xf>
    <xf numFmtId="1" fontId="4" fillId="32" borderId="44" xfId="0" applyNumberFormat="1" applyFont="1" applyFill="1" applyBorder="1" applyAlignment="1">
      <alignment horizontal="center" vertical="center"/>
    </xf>
    <xf numFmtId="1" fontId="6" fillId="33" borderId="90" xfId="0" applyNumberFormat="1" applyFont="1" applyFill="1" applyBorder="1" applyAlignment="1">
      <alignment horizontal="center" vertical="center"/>
    </xf>
    <xf numFmtId="1" fontId="6" fillId="33" borderId="105" xfId="0" applyNumberFormat="1" applyFont="1" applyFill="1" applyBorder="1" applyAlignment="1">
      <alignment horizontal="center" vertical="center"/>
    </xf>
    <xf numFmtId="1" fontId="6" fillId="33" borderId="53" xfId="0" applyNumberFormat="1" applyFont="1" applyFill="1" applyBorder="1" applyAlignment="1">
      <alignment horizontal="center" vertical="center"/>
    </xf>
    <xf numFmtId="1" fontId="6" fillId="33" borderId="51" xfId="0" applyNumberFormat="1" applyFont="1" applyFill="1" applyBorder="1" applyAlignment="1">
      <alignment horizontal="center" vertical="center"/>
    </xf>
    <xf numFmtId="1" fontId="6" fillId="33" borderId="54" xfId="0" applyNumberFormat="1" applyFont="1" applyFill="1" applyBorder="1" applyAlignment="1">
      <alignment horizontal="center" vertical="center"/>
    </xf>
    <xf numFmtId="1" fontId="6" fillId="33" borderId="93" xfId="0" applyNumberFormat="1" applyFont="1" applyFill="1" applyBorder="1" applyAlignment="1">
      <alignment horizontal="center" vertical="center"/>
    </xf>
    <xf numFmtId="1" fontId="6" fillId="33" borderId="49" xfId="0" applyNumberFormat="1" applyFont="1" applyFill="1" applyBorder="1" applyAlignment="1">
      <alignment horizontal="center" vertical="center"/>
    </xf>
    <xf numFmtId="1" fontId="6" fillId="33" borderId="50" xfId="0" applyNumberFormat="1" applyFont="1" applyFill="1" applyBorder="1" applyAlignment="1">
      <alignment horizontal="center" vertical="center"/>
    </xf>
    <xf numFmtId="1" fontId="6" fillId="33" borderId="69" xfId="0" applyNumberFormat="1" applyFont="1" applyFill="1" applyBorder="1" applyAlignment="1">
      <alignment horizontal="center" vertical="center"/>
    </xf>
    <xf numFmtId="1" fontId="6" fillId="33" borderId="52" xfId="0" applyNumberFormat="1" applyFont="1" applyFill="1" applyBorder="1" applyAlignment="1">
      <alignment horizontal="center" vertical="center"/>
    </xf>
    <xf numFmtId="1" fontId="6" fillId="33" borderId="34" xfId="0" applyNumberFormat="1" applyFont="1" applyFill="1" applyBorder="1" applyAlignment="1">
      <alignment horizontal="center" vertical="center"/>
    </xf>
    <xf numFmtId="1" fontId="6" fillId="33" borderId="44" xfId="0" applyNumberFormat="1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1" fontId="4" fillId="9" borderId="54" xfId="0" applyNumberFormat="1" applyFont="1" applyFill="1" applyBorder="1" applyAlignment="1">
      <alignment horizontal="center" vertical="center"/>
    </xf>
    <xf numFmtId="44" fontId="4" fillId="0" borderId="21" xfId="0" applyNumberFormat="1" applyFont="1" applyBorder="1" applyAlignment="1">
      <alignment horizontal="center" vertical="center"/>
    </xf>
    <xf numFmtId="1" fontId="4" fillId="12" borderId="67" xfId="0" applyNumberFormat="1" applyFont="1" applyFill="1" applyBorder="1" applyAlignment="1">
      <alignment horizontal="center" vertical="center"/>
    </xf>
    <xf numFmtId="1" fontId="4" fillId="9" borderId="69" xfId="0" applyNumberFormat="1" applyFont="1" applyFill="1" applyBorder="1" applyAlignment="1">
      <alignment horizontal="center" vertical="center"/>
    </xf>
    <xf numFmtId="1" fontId="4" fillId="9" borderId="109" xfId="0" applyNumberFormat="1" applyFont="1" applyFill="1" applyBorder="1" applyAlignment="1">
      <alignment horizontal="center" vertical="center"/>
    </xf>
    <xf numFmtId="1" fontId="4" fillId="11" borderId="110" xfId="0" applyNumberFormat="1" applyFont="1" applyFill="1" applyBorder="1" applyAlignment="1">
      <alignment horizontal="center" vertical="center"/>
    </xf>
    <xf numFmtId="1" fontId="4" fillId="32" borderId="110" xfId="0" applyNumberFormat="1" applyFont="1" applyFill="1" applyBorder="1" applyAlignment="1">
      <alignment horizontal="center" vertical="center"/>
    </xf>
    <xf numFmtId="1" fontId="4" fillId="22" borderId="110" xfId="0" applyNumberFormat="1" applyFont="1" applyFill="1" applyBorder="1" applyAlignment="1">
      <alignment horizontal="center" vertical="center"/>
    </xf>
    <xf numFmtId="1" fontId="4" fillId="10" borderId="110" xfId="0" applyNumberFormat="1" applyFont="1" applyFill="1" applyBorder="1" applyAlignment="1">
      <alignment horizontal="center" vertical="center"/>
    </xf>
    <xf numFmtId="1" fontId="9" fillId="14" borderId="110" xfId="0" applyNumberFormat="1" applyFont="1" applyFill="1" applyBorder="1" applyAlignment="1">
      <alignment horizontal="center" vertical="center"/>
    </xf>
    <xf numFmtId="1" fontId="6" fillId="31" borderId="110" xfId="0" applyNumberFormat="1" applyFont="1" applyFill="1" applyBorder="1" applyAlignment="1">
      <alignment horizontal="center" vertical="center"/>
    </xf>
    <xf numFmtId="1" fontId="4" fillId="30" borderId="111" xfId="0" applyNumberFormat="1" applyFont="1" applyFill="1" applyBorder="1" applyAlignment="1">
      <alignment horizontal="center" vertical="center"/>
    </xf>
    <xf numFmtId="1" fontId="6" fillId="3" borderId="110" xfId="0" applyNumberFormat="1" applyFont="1" applyFill="1" applyBorder="1" applyAlignment="1">
      <alignment horizontal="center" vertical="center"/>
    </xf>
    <xf numFmtId="1" fontId="6" fillId="33" borderId="112" xfId="0" applyNumberFormat="1" applyFont="1" applyFill="1" applyBorder="1" applyAlignment="1">
      <alignment horizontal="center" vertical="center"/>
    </xf>
    <xf numFmtId="1" fontId="4" fillId="7" borderId="112" xfId="0" applyNumberFormat="1" applyFont="1" applyFill="1" applyBorder="1" applyAlignment="1">
      <alignment horizontal="center" vertical="center"/>
    </xf>
    <xf numFmtId="1" fontId="6" fillId="17" borderId="112" xfId="0" applyNumberFormat="1" applyFont="1" applyFill="1" applyBorder="1" applyAlignment="1">
      <alignment horizontal="center" vertical="center"/>
    </xf>
    <xf numFmtId="1" fontId="4" fillId="9" borderId="113" xfId="0" applyNumberFormat="1" applyFont="1" applyFill="1" applyBorder="1" applyAlignment="1">
      <alignment horizontal="center" vertical="center"/>
    </xf>
    <xf numFmtId="0" fontId="3" fillId="7" borderId="98" xfId="0" applyFont="1" applyFill="1" applyBorder="1" applyAlignment="1">
      <alignment horizontal="center" vertical="center"/>
    </xf>
    <xf numFmtId="44" fontId="4" fillId="0" borderId="114" xfId="0" applyNumberFormat="1" applyFont="1" applyBorder="1" applyAlignment="1">
      <alignment horizontal="center" vertical="center"/>
    </xf>
    <xf numFmtId="1" fontId="4" fillId="11" borderId="96" xfId="0" applyNumberFormat="1" applyFont="1" applyFill="1" applyBorder="1" applyAlignment="1">
      <alignment horizontal="center" vertical="center"/>
    </xf>
    <xf numFmtId="1" fontId="4" fillId="32" borderId="96" xfId="0" applyNumberFormat="1" applyFont="1" applyFill="1" applyBorder="1" applyAlignment="1">
      <alignment horizontal="center" vertical="center"/>
    </xf>
    <xf numFmtId="1" fontId="4" fillId="22" borderId="96" xfId="0" applyNumberFormat="1" applyFont="1" applyFill="1" applyBorder="1" applyAlignment="1">
      <alignment horizontal="center" vertical="center"/>
    </xf>
    <xf numFmtId="1" fontId="4" fillId="10" borderId="96" xfId="0" applyNumberFormat="1" applyFont="1" applyFill="1" applyBorder="1" applyAlignment="1">
      <alignment horizontal="center" vertical="center"/>
    </xf>
    <xf numFmtId="1" fontId="9" fillId="14" borderId="96" xfId="0" applyNumberFormat="1" applyFont="1" applyFill="1" applyBorder="1" applyAlignment="1">
      <alignment horizontal="center" vertical="center"/>
    </xf>
    <xf numFmtId="1" fontId="6" fillId="3" borderId="96" xfId="0" applyNumberFormat="1" applyFont="1" applyFill="1" applyBorder="1" applyAlignment="1">
      <alignment horizontal="center" vertical="center"/>
    </xf>
    <xf numFmtId="1" fontId="6" fillId="33" borderId="115" xfId="0" applyNumberFormat="1" applyFont="1" applyFill="1" applyBorder="1" applyAlignment="1">
      <alignment horizontal="center" vertical="center"/>
    </xf>
    <xf numFmtId="1" fontId="4" fillId="7" borderId="115" xfId="0" applyNumberFormat="1" applyFont="1" applyFill="1" applyBorder="1" applyAlignment="1">
      <alignment horizontal="center" vertical="center"/>
    </xf>
    <xf numFmtId="1" fontId="6" fillId="17" borderId="115" xfId="0" applyNumberFormat="1" applyFont="1" applyFill="1" applyBorder="1" applyAlignment="1">
      <alignment horizontal="center" vertical="center"/>
    </xf>
    <xf numFmtId="1" fontId="4" fillId="9" borderId="116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44" fontId="4" fillId="0" borderId="117" xfId="0" applyNumberFormat="1" applyFont="1" applyBorder="1" applyAlignment="1">
      <alignment horizontal="center" vertical="center"/>
    </xf>
    <xf numFmtId="1" fontId="4" fillId="12" borderId="118" xfId="0" applyNumberFormat="1" applyFont="1" applyFill="1" applyBorder="1" applyAlignment="1">
      <alignment horizontal="center" vertical="center"/>
    </xf>
    <xf numFmtId="1" fontId="4" fillId="12" borderId="92" xfId="0" applyNumberFormat="1" applyFont="1" applyFill="1" applyBorder="1" applyAlignment="1">
      <alignment horizontal="center" vertical="center"/>
    </xf>
    <xf numFmtId="1" fontId="4" fillId="12" borderId="56" xfId="0" applyNumberFormat="1" applyFont="1" applyFill="1" applyBorder="1" applyAlignment="1">
      <alignment horizontal="center" vertical="center"/>
    </xf>
    <xf numFmtId="1" fontId="4" fillId="12" borderId="57" xfId="0" applyNumberFormat="1" applyFont="1" applyFill="1" applyBorder="1" applyAlignment="1">
      <alignment horizontal="center" vertical="center"/>
    </xf>
    <xf numFmtId="1" fontId="4" fillId="12" borderId="58" xfId="0" applyNumberFormat="1" applyFont="1" applyFill="1" applyBorder="1" applyAlignment="1">
      <alignment horizontal="center" vertical="center"/>
    </xf>
    <xf numFmtId="1" fontId="4" fillId="12" borderId="111" xfId="0" applyNumberFormat="1" applyFont="1" applyFill="1" applyBorder="1" applyAlignment="1">
      <alignment horizontal="center" vertical="center"/>
    </xf>
    <xf numFmtId="1" fontId="4" fillId="12" borderId="62" xfId="0" applyNumberFormat="1" applyFont="1" applyFill="1" applyBorder="1" applyAlignment="1">
      <alignment horizontal="center" vertical="center"/>
    </xf>
    <xf numFmtId="1" fontId="4" fillId="12" borderId="119" xfId="0" applyNumberFormat="1" applyFont="1" applyFill="1" applyBorder="1" applyAlignment="1">
      <alignment horizontal="center" vertical="center"/>
    </xf>
    <xf numFmtId="1" fontId="4" fillId="12" borderId="143" xfId="0" applyNumberFormat="1" applyFont="1" applyFill="1" applyBorder="1" applyAlignment="1">
      <alignment horizontal="center" vertical="center"/>
    </xf>
    <xf numFmtId="1" fontId="4" fillId="12" borderId="144" xfId="0" applyNumberFormat="1" applyFont="1" applyFill="1" applyBorder="1" applyAlignment="1">
      <alignment horizontal="center" vertical="center"/>
    </xf>
    <xf numFmtId="1" fontId="4" fillId="11" borderId="145" xfId="0" applyNumberFormat="1" applyFont="1" applyFill="1" applyBorder="1" applyAlignment="1">
      <alignment horizontal="center" vertical="center"/>
    </xf>
    <xf numFmtId="1" fontId="4" fillId="32" borderId="146" xfId="0" applyNumberFormat="1" applyFont="1" applyFill="1" applyBorder="1" applyAlignment="1">
      <alignment horizontal="center" vertical="center"/>
    </xf>
    <xf numFmtId="1" fontId="4" fillId="22" borderId="146" xfId="0" applyNumberFormat="1" applyFont="1" applyFill="1" applyBorder="1" applyAlignment="1">
      <alignment horizontal="center" vertical="center"/>
    </xf>
    <xf numFmtId="1" fontId="4" fillId="10" borderId="146" xfId="0" applyNumberFormat="1" applyFont="1" applyFill="1" applyBorder="1" applyAlignment="1">
      <alignment horizontal="center" vertical="center"/>
    </xf>
    <xf numFmtId="1" fontId="9" fillId="14" borderId="146" xfId="0" applyNumberFormat="1" applyFont="1" applyFill="1" applyBorder="1" applyAlignment="1">
      <alignment horizontal="center" vertical="center"/>
    </xf>
    <xf numFmtId="1" fontId="6" fillId="31" borderId="146" xfId="0" applyNumberFormat="1" applyFont="1" applyFill="1" applyBorder="1" applyAlignment="1">
      <alignment horizontal="center" vertical="center"/>
    </xf>
    <xf numFmtId="1" fontId="4" fillId="30" borderId="147" xfId="0" applyNumberFormat="1" applyFont="1" applyFill="1" applyBorder="1" applyAlignment="1">
      <alignment horizontal="center" vertical="center"/>
    </xf>
    <xf numFmtId="1" fontId="6" fillId="3" borderId="146" xfId="0" applyNumberFormat="1" applyFont="1" applyFill="1" applyBorder="1" applyAlignment="1">
      <alignment horizontal="center" vertical="center"/>
    </xf>
    <xf numFmtId="1" fontId="6" fillId="33" borderId="148" xfId="0" applyNumberFormat="1" applyFont="1" applyFill="1" applyBorder="1" applyAlignment="1">
      <alignment horizontal="center" vertical="center"/>
    </xf>
    <xf numFmtId="1" fontId="4" fillId="7" borderId="148" xfId="0" applyNumberFormat="1" applyFont="1" applyFill="1" applyBorder="1" applyAlignment="1">
      <alignment horizontal="center" vertical="center"/>
    </xf>
    <xf numFmtId="1" fontId="6" fillId="17" borderId="148" xfId="0" applyNumberFormat="1" applyFont="1" applyFill="1" applyBorder="1" applyAlignment="1">
      <alignment horizontal="center" vertical="center"/>
    </xf>
    <xf numFmtId="1" fontId="4" fillId="9" borderId="148" xfId="0" applyNumberFormat="1" applyFont="1" applyFill="1" applyBorder="1" applyAlignment="1">
      <alignment horizontal="center" vertical="center"/>
    </xf>
    <xf numFmtId="0" fontId="3" fillId="7" borderId="101" xfId="0" applyFont="1" applyFill="1" applyBorder="1" applyAlignment="1">
      <alignment horizontal="center" vertical="center"/>
    </xf>
    <xf numFmtId="0" fontId="23" fillId="7" borderId="98" xfId="0" applyFont="1" applyFill="1" applyBorder="1" applyAlignment="1" applyProtection="1">
      <alignment horizontal="center" vertical="center"/>
      <protection locked="0"/>
    </xf>
    <xf numFmtId="0" fontId="3" fillId="7" borderId="149" xfId="0" applyFont="1" applyFill="1" applyBorder="1" applyAlignment="1">
      <alignment horizontal="center" vertical="center"/>
    </xf>
    <xf numFmtId="44" fontId="4" fillId="0" borderId="100" xfId="0" applyNumberFormat="1" applyFont="1" applyBorder="1" applyAlignment="1">
      <alignment horizontal="center" vertical="center"/>
    </xf>
    <xf numFmtId="44" fontId="4" fillId="0" borderId="74" xfId="0" applyNumberFormat="1" applyFont="1" applyBorder="1" applyAlignment="1">
      <alignment horizontal="center" vertical="center"/>
    </xf>
    <xf numFmtId="1" fontId="4" fillId="12" borderId="150" xfId="0" applyNumberFormat="1" applyFont="1" applyFill="1" applyBorder="1" applyAlignment="1">
      <alignment horizontal="center" vertical="center"/>
    </xf>
    <xf numFmtId="1" fontId="4" fillId="32" borderId="151" xfId="0" applyNumberFormat="1" applyFont="1" applyFill="1" applyBorder="1" applyAlignment="1">
      <alignment horizontal="center" vertical="center"/>
    </xf>
    <xf numFmtId="1" fontId="4" fillId="22" borderId="151" xfId="0" applyNumberFormat="1" applyFont="1" applyFill="1" applyBorder="1" applyAlignment="1">
      <alignment horizontal="center" vertical="center"/>
    </xf>
    <xf numFmtId="1" fontId="4" fillId="10" borderId="151" xfId="0" applyNumberFormat="1" applyFont="1" applyFill="1" applyBorder="1" applyAlignment="1">
      <alignment horizontal="center" vertical="center"/>
    </xf>
    <xf numFmtId="1" fontId="9" fillId="14" borderId="151" xfId="0" applyNumberFormat="1" applyFont="1" applyFill="1" applyBorder="1" applyAlignment="1">
      <alignment horizontal="center" vertical="center"/>
    </xf>
    <xf numFmtId="1" fontId="4" fillId="30" borderId="6" xfId="0" applyNumberFormat="1" applyFont="1" applyFill="1" applyBorder="1" applyAlignment="1">
      <alignment horizontal="center" vertical="center"/>
    </xf>
    <xf numFmtId="1" fontId="6" fillId="3" borderId="151" xfId="0" applyNumberFormat="1" applyFont="1" applyFill="1" applyBorder="1" applyAlignment="1">
      <alignment horizontal="center" vertical="center"/>
    </xf>
    <xf numFmtId="1" fontId="6" fillId="33" borderId="152" xfId="0" applyNumberFormat="1" applyFont="1" applyFill="1" applyBorder="1" applyAlignment="1">
      <alignment horizontal="center" vertical="center"/>
    </xf>
    <xf numFmtId="1" fontId="4" fillId="7" borderId="152" xfId="0" applyNumberFormat="1" applyFont="1" applyFill="1" applyBorder="1" applyAlignment="1">
      <alignment horizontal="center" vertical="center"/>
    </xf>
    <xf numFmtId="1" fontId="6" fillId="17" borderId="152" xfId="0" applyNumberFormat="1" applyFont="1" applyFill="1" applyBorder="1" applyAlignment="1">
      <alignment horizontal="center" vertical="center"/>
    </xf>
    <xf numFmtId="1" fontId="4" fillId="9" borderId="152" xfId="0" applyNumberFormat="1" applyFont="1" applyFill="1" applyBorder="1" applyAlignment="1">
      <alignment horizontal="center" vertical="center"/>
    </xf>
    <xf numFmtId="0" fontId="3" fillId="7" borderId="153" xfId="0" applyFont="1" applyFill="1" applyBorder="1" applyAlignment="1">
      <alignment horizontal="center" vertical="center"/>
    </xf>
    <xf numFmtId="0" fontId="23" fillId="7" borderId="6" xfId="0" applyFont="1" applyFill="1" applyBorder="1" applyAlignment="1" applyProtection="1">
      <alignment horizontal="center" vertical="center"/>
      <protection locked="0"/>
    </xf>
    <xf numFmtId="0" fontId="3" fillId="7" borderId="154" xfId="0" applyFont="1" applyFill="1" applyBorder="1" applyAlignment="1">
      <alignment horizontal="center" vertical="center"/>
    </xf>
    <xf numFmtId="44" fontId="4" fillId="0" borderId="86" xfId="0" applyNumberFormat="1" applyFont="1" applyBorder="1" applyAlignment="1">
      <alignment horizontal="center" vertical="center"/>
    </xf>
    <xf numFmtId="44" fontId="4" fillId="0" borderId="155" xfId="0" applyNumberFormat="1" applyFont="1" applyBorder="1" applyAlignment="1">
      <alignment horizontal="center" vertical="center"/>
    </xf>
    <xf numFmtId="44" fontId="4" fillId="0" borderId="156" xfId="0" applyNumberFormat="1" applyFont="1" applyBorder="1" applyAlignment="1">
      <alignment horizontal="center" vertical="center"/>
    </xf>
    <xf numFmtId="1" fontId="4" fillId="9" borderId="115" xfId="0" applyNumberFormat="1" applyFont="1" applyFill="1" applyBorder="1" applyAlignment="1">
      <alignment horizontal="center" vertical="center"/>
    </xf>
    <xf numFmtId="44" fontId="4" fillId="0" borderId="157" xfId="0" applyNumberFormat="1" applyFont="1" applyBorder="1" applyAlignment="1">
      <alignment horizontal="center" vertical="center"/>
    </xf>
    <xf numFmtId="1" fontId="4" fillId="12" borderId="95" xfId="0" applyNumberFormat="1" applyFont="1" applyFill="1" applyBorder="1" applyAlignment="1">
      <alignment horizontal="center" vertical="center"/>
    </xf>
    <xf numFmtId="1" fontId="6" fillId="33" borderId="55" xfId="0" applyNumberFormat="1" applyFont="1" applyFill="1" applyBorder="1" applyAlignment="1">
      <alignment horizontal="center" vertical="center"/>
    </xf>
    <xf numFmtId="44" fontId="4" fillId="0" borderId="4" xfId="0" applyNumberFormat="1" applyFont="1" applyBorder="1" applyAlignment="1">
      <alignment horizontal="center" vertical="center"/>
    </xf>
    <xf numFmtId="1" fontId="4" fillId="12" borderId="158" xfId="0" applyNumberFormat="1" applyFont="1" applyFill="1" applyBorder="1" applyAlignment="1">
      <alignment horizontal="center" vertical="center"/>
    </xf>
    <xf numFmtId="1" fontId="4" fillId="32" borderId="145" xfId="0" applyNumberFormat="1" applyFont="1" applyFill="1" applyBorder="1" applyAlignment="1">
      <alignment horizontal="center" vertical="center"/>
    </xf>
    <xf numFmtId="1" fontId="4" fillId="22" borderId="145" xfId="0" applyNumberFormat="1" applyFont="1" applyFill="1" applyBorder="1" applyAlignment="1">
      <alignment horizontal="center" vertical="center"/>
    </xf>
    <xf numFmtId="1" fontId="4" fillId="10" borderId="145" xfId="0" applyNumberFormat="1" applyFont="1" applyFill="1" applyBorder="1" applyAlignment="1">
      <alignment horizontal="center" vertical="center"/>
    </xf>
    <xf numFmtId="1" fontId="9" fillId="14" borderId="145" xfId="0" applyNumberFormat="1" applyFont="1" applyFill="1" applyBorder="1" applyAlignment="1">
      <alignment horizontal="center" vertical="center"/>
    </xf>
    <xf numFmtId="1" fontId="6" fillId="31" borderId="145" xfId="0" applyNumberFormat="1" applyFont="1" applyFill="1" applyBorder="1" applyAlignment="1">
      <alignment horizontal="center" vertical="center"/>
    </xf>
    <xf numFmtId="1" fontId="4" fillId="30" borderId="159" xfId="0" applyNumberFormat="1" applyFont="1" applyFill="1" applyBorder="1" applyAlignment="1">
      <alignment horizontal="center" vertical="center"/>
    </xf>
    <xf numFmtId="1" fontId="6" fillId="3" borderId="145" xfId="0" applyNumberFormat="1" applyFont="1" applyFill="1" applyBorder="1" applyAlignment="1">
      <alignment horizontal="center" vertical="center"/>
    </xf>
    <xf numFmtId="1" fontId="6" fillId="33" borderId="160" xfId="0" applyNumberFormat="1" applyFont="1" applyFill="1" applyBorder="1" applyAlignment="1">
      <alignment horizontal="center" vertical="center"/>
    </xf>
    <xf numFmtId="1" fontId="4" fillId="7" borderId="160" xfId="0" applyNumberFormat="1" applyFont="1" applyFill="1" applyBorder="1" applyAlignment="1">
      <alignment horizontal="center" vertical="center"/>
    </xf>
    <xf numFmtId="1" fontId="6" fillId="17" borderId="160" xfId="0" applyNumberFormat="1" applyFont="1" applyFill="1" applyBorder="1" applyAlignment="1">
      <alignment horizontal="center" vertical="center"/>
    </xf>
    <xf numFmtId="1" fontId="4" fillId="9" borderId="160" xfId="0" applyNumberFormat="1" applyFont="1" applyFill="1" applyBorder="1" applyAlignment="1">
      <alignment horizontal="center" vertical="center"/>
    </xf>
    <xf numFmtId="44" fontId="4" fillId="0" borderId="161" xfId="0" applyNumberFormat="1" applyFont="1" applyBorder="1" applyAlignment="1">
      <alignment horizontal="center" vertical="center"/>
    </xf>
    <xf numFmtId="44" fontId="4" fillId="0" borderId="162" xfId="0" applyNumberFormat="1" applyFont="1" applyBorder="1" applyAlignment="1">
      <alignment horizontal="center" vertical="center"/>
    </xf>
    <xf numFmtId="1" fontId="4" fillId="9" borderId="52" xfId="0" applyNumberFormat="1" applyFont="1" applyFill="1" applyBorder="1" applyAlignment="1">
      <alignment horizontal="center" vertical="center"/>
    </xf>
    <xf numFmtId="44" fontId="4" fillId="0" borderId="163" xfId="0" applyNumberFormat="1" applyFont="1" applyBorder="1" applyAlignment="1">
      <alignment horizontal="center" vertical="center"/>
    </xf>
    <xf numFmtId="1" fontId="4" fillId="11" borderId="164" xfId="0" applyNumberFormat="1" applyFont="1" applyFill="1" applyBorder="1" applyAlignment="1">
      <alignment horizontal="center" vertical="center"/>
    </xf>
    <xf numFmtId="1" fontId="4" fillId="32" borderId="165" xfId="0" applyNumberFormat="1" applyFont="1" applyFill="1" applyBorder="1" applyAlignment="1">
      <alignment horizontal="center" vertical="center"/>
    </xf>
    <xf numFmtId="1" fontId="4" fillId="22" borderId="165" xfId="0" applyNumberFormat="1" applyFont="1" applyFill="1" applyBorder="1" applyAlignment="1">
      <alignment horizontal="center" vertical="center"/>
    </xf>
    <xf numFmtId="1" fontId="4" fillId="10" borderId="165" xfId="0" applyNumberFormat="1" applyFont="1" applyFill="1" applyBorder="1" applyAlignment="1">
      <alignment horizontal="center" vertical="center"/>
    </xf>
    <xf numFmtId="1" fontId="9" fillId="14" borderId="165" xfId="0" applyNumberFormat="1" applyFont="1" applyFill="1" applyBorder="1" applyAlignment="1">
      <alignment horizontal="center" vertical="center"/>
    </xf>
    <xf numFmtId="1" fontId="6" fillId="3" borderId="165" xfId="0" applyNumberFormat="1" applyFont="1" applyFill="1" applyBorder="1" applyAlignment="1">
      <alignment horizontal="center" vertical="center"/>
    </xf>
    <xf numFmtId="1" fontId="6" fillId="33" borderId="166" xfId="0" applyNumberFormat="1" applyFont="1" applyFill="1" applyBorder="1" applyAlignment="1">
      <alignment horizontal="center" vertical="center"/>
    </xf>
    <xf numFmtId="1" fontId="4" fillId="7" borderId="166" xfId="0" applyNumberFormat="1" applyFont="1" applyFill="1" applyBorder="1" applyAlignment="1">
      <alignment horizontal="center" vertical="center"/>
    </xf>
    <xf numFmtId="1" fontId="6" fillId="17" borderId="166" xfId="0" applyNumberFormat="1" applyFont="1" applyFill="1" applyBorder="1" applyAlignment="1">
      <alignment horizontal="center" vertical="center"/>
    </xf>
    <xf numFmtId="1" fontId="4" fillId="9" borderId="167" xfId="0" applyNumberFormat="1" applyFont="1" applyFill="1" applyBorder="1" applyAlignment="1">
      <alignment horizontal="center" vertical="center"/>
    </xf>
    <xf numFmtId="44" fontId="4" fillId="0" borderId="64" xfId="0" applyNumberFormat="1" applyFont="1" applyBorder="1" applyAlignment="1">
      <alignment horizontal="center" vertical="center"/>
    </xf>
    <xf numFmtId="1" fontId="4" fillId="12" borderId="168" xfId="0" applyNumberFormat="1" applyFont="1" applyFill="1" applyBorder="1" applyAlignment="1">
      <alignment horizontal="center" vertical="center"/>
    </xf>
    <xf numFmtId="1" fontId="4" fillId="11" borderId="169" xfId="0" applyNumberFormat="1" applyFont="1" applyFill="1" applyBorder="1" applyAlignment="1">
      <alignment horizontal="center" vertical="center"/>
    </xf>
    <xf numFmtId="1" fontId="4" fillId="9" borderId="170" xfId="0" applyNumberFormat="1" applyFont="1" applyFill="1" applyBorder="1" applyAlignment="1">
      <alignment horizontal="center" vertical="center"/>
    </xf>
    <xf numFmtId="44" fontId="4" fillId="0" borderId="171" xfId="0" applyNumberFormat="1" applyFont="1" applyBorder="1" applyAlignment="1">
      <alignment horizontal="center" vertical="center"/>
    </xf>
    <xf numFmtId="165" fontId="4" fillId="12" borderId="94" xfId="0" applyNumberFormat="1" applyFont="1" applyFill="1" applyBorder="1" applyAlignment="1">
      <alignment horizontal="center" vertical="center"/>
    </xf>
    <xf numFmtId="165" fontId="4" fillId="12" borderId="143" xfId="0" applyNumberFormat="1" applyFont="1" applyFill="1" applyBorder="1" applyAlignment="1">
      <alignment horizontal="center" vertical="center"/>
    </xf>
    <xf numFmtId="0" fontId="30" fillId="18" borderId="71" xfId="0" applyFont="1" applyFill="1" applyBorder="1" applyAlignment="1">
      <alignment horizontal="center" wrapText="1"/>
    </xf>
    <xf numFmtId="0" fontId="30" fillId="19" borderId="20" xfId="0" applyFont="1" applyFill="1" applyBorder="1" applyAlignment="1">
      <alignment horizontal="center" wrapText="1"/>
    </xf>
    <xf numFmtId="0" fontId="30" fillId="2" borderId="20" xfId="0" applyFont="1" applyFill="1" applyBorder="1" applyAlignment="1">
      <alignment horizontal="center" wrapText="1"/>
    </xf>
    <xf numFmtId="0" fontId="30" fillId="20" borderId="20" xfId="0" applyFont="1" applyFill="1" applyBorder="1" applyAlignment="1">
      <alignment horizontal="center" wrapText="1"/>
    </xf>
    <xf numFmtId="0" fontId="30" fillId="4" borderId="20" xfId="0" applyFont="1" applyFill="1" applyBorder="1" applyAlignment="1">
      <alignment horizontal="center" wrapText="1"/>
    </xf>
    <xf numFmtId="0" fontId="31" fillId="21" borderId="20" xfId="0" applyFont="1" applyFill="1" applyBorder="1" applyAlignment="1">
      <alignment horizontal="center" wrapText="1"/>
    </xf>
    <xf numFmtId="0" fontId="30" fillId="22" borderId="20" xfId="0" applyFont="1" applyFill="1" applyBorder="1" applyAlignment="1">
      <alignment horizontal="center" wrapText="1"/>
    </xf>
    <xf numFmtId="0" fontId="30" fillId="23" borderId="20" xfId="0" applyFont="1" applyFill="1" applyBorder="1" applyAlignment="1">
      <alignment horizontal="center" wrapText="1"/>
    </xf>
    <xf numFmtId="0" fontId="30" fillId="24" borderId="20" xfId="0" applyFont="1" applyFill="1" applyBorder="1" applyAlignment="1">
      <alignment horizontal="center" wrapText="1"/>
    </xf>
    <xf numFmtId="0" fontId="30" fillId="6" borderId="20" xfId="0" applyFont="1" applyFill="1" applyBorder="1" applyAlignment="1">
      <alignment horizontal="center" wrapText="1"/>
    </xf>
    <xf numFmtId="0" fontId="31" fillId="25" borderId="20" xfId="0" applyFont="1" applyFill="1" applyBorder="1" applyAlignment="1">
      <alignment horizontal="center" wrapText="1"/>
    </xf>
    <xf numFmtId="0" fontId="31" fillId="13" borderId="20" xfId="0" applyFont="1" applyFill="1" applyBorder="1" applyAlignment="1">
      <alignment horizontal="center" wrapText="1"/>
    </xf>
    <xf numFmtId="0" fontId="31" fillId="26" borderId="20" xfId="0" applyFont="1" applyFill="1" applyBorder="1" applyAlignment="1">
      <alignment horizontal="center" wrapText="1"/>
    </xf>
    <xf numFmtId="0" fontId="31" fillId="27" borderId="20" xfId="0" applyFont="1" applyFill="1" applyBorder="1" applyAlignment="1">
      <alignment horizontal="center" wrapText="1"/>
    </xf>
    <xf numFmtId="0" fontId="31" fillId="28" borderId="21" xfId="0" applyFont="1" applyFill="1" applyBorder="1" applyAlignment="1">
      <alignment horizontal="center" wrapText="1"/>
    </xf>
    <xf numFmtId="0" fontId="12" fillId="7" borderId="88" xfId="0" applyFont="1" applyFill="1" applyBorder="1" applyAlignment="1">
      <alignment horizontal="center" vertical="center"/>
    </xf>
    <xf numFmtId="0" fontId="12" fillId="7" borderId="87" xfId="0" applyFont="1" applyFill="1" applyBorder="1" applyAlignment="1">
      <alignment horizontal="center" vertical="center"/>
    </xf>
    <xf numFmtId="0" fontId="32" fillId="7" borderId="0" xfId="0" applyFont="1" applyFill="1"/>
    <xf numFmtId="0" fontId="29" fillId="7" borderId="0" xfId="0" applyFont="1" applyFill="1"/>
    <xf numFmtId="0" fontId="29" fillId="0" borderId="0" xfId="0" applyFont="1"/>
    <xf numFmtId="0" fontId="29" fillId="7" borderId="0" xfId="0" applyFont="1" applyFill="1" applyAlignment="1">
      <alignment horizontal="center" vertical="center"/>
    </xf>
    <xf numFmtId="164" fontId="29" fillId="7" borderId="0" xfId="0" applyNumberFormat="1" applyFont="1" applyFill="1"/>
    <xf numFmtId="1" fontId="4" fillId="12" borderId="179" xfId="0" applyNumberFormat="1" applyFont="1" applyFill="1" applyBorder="1" applyAlignment="1">
      <alignment horizontal="center" vertical="center"/>
    </xf>
    <xf numFmtId="1" fontId="4" fillId="30" borderId="2" xfId="0" applyNumberFormat="1" applyFont="1" applyFill="1" applyBorder="1" applyAlignment="1">
      <alignment horizontal="center" vertical="center"/>
    </xf>
    <xf numFmtId="44" fontId="4" fillId="0" borderId="180" xfId="0" applyNumberFormat="1" applyFont="1" applyBorder="1" applyAlignment="1">
      <alignment horizontal="center" vertical="center"/>
    </xf>
    <xf numFmtId="2" fontId="13" fillId="7" borderId="0" xfId="0" applyNumberFormat="1" applyFont="1" applyFill="1"/>
    <xf numFmtId="2" fontId="13" fillId="7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1" fontId="4" fillId="7" borderId="181" xfId="0" applyNumberFormat="1" applyFont="1" applyFill="1" applyBorder="1" applyAlignment="1">
      <alignment horizontal="center" vertical="center"/>
    </xf>
    <xf numFmtId="1" fontId="4" fillId="7" borderId="92" xfId="0" applyNumberFormat="1" applyFont="1" applyFill="1" applyBorder="1" applyAlignment="1">
      <alignment horizontal="center" vertical="center"/>
    </xf>
    <xf numFmtId="1" fontId="4" fillId="7" borderId="84" xfId="0" applyNumberFormat="1" applyFont="1" applyFill="1" applyBorder="1" applyAlignment="1">
      <alignment horizontal="center" vertical="center"/>
    </xf>
    <xf numFmtId="44" fontId="4" fillId="0" borderId="182" xfId="0" applyNumberFormat="1" applyFont="1" applyBorder="1" applyAlignment="1">
      <alignment horizontal="center" vertical="center"/>
    </xf>
    <xf numFmtId="0" fontId="3" fillId="7" borderId="27" xfId="0" applyFont="1" applyFill="1" applyBorder="1" applyAlignment="1">
      <alignment horizontal="center"/>
    </xf>
    <xf numFmtId="0" fontId="16" fillId="7" borderId="27" xfId="4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183" xfId="0" applyFont="1" applyFill="1" applyBorder="1" applyAlignment="1">
      <alignment horizontal="center"/>
    </xf>
    <xf numFmtId="0" fontId="33" fillId="0" borderId="79" xfId="0" applyFont="1" applyBorder="1" applyAlignment="1" applyProtection="1">
      <alignment horizontal="center" vertical="center"/>
      <protection locked="0"/>
    </xf>
    <xf numFmtId="0" fontId="33" fillId="0" borderId="80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4" fillId="0" borderId="79" xfId="0" applyFont="1" applyBorder="1" applyAlignment="1" applyProtection="1">
      <alignment horizontal="center" vertical="center"/>
      <protection locked="0"/>
    </xf>
    <xf numFmtId="0" fontId="16" fillId="7" borderId="0" xfId="4" applyFill="1" applyBorder="1" applyAlignment="1" applyProtection="1">
      <alignment vertical="top"/>
      <protection locked="0"/>
    </xf>
    <xf numFmtId="0" fontId="5" fillId="0" borderId="87" xfId="0" applyFont="1" applyBorder="1" applyAlignment="1" applyProtection="1">
      <alignment vertical="center"/>
      <protection locked="0"/>
    </xf>
    <xf numFmtId="0" fontId="34" fillId="0" borderId="79" xfId="0" applyFont="1" applyBorder="1" applyAlignment="1" applyProtection="1">
      <alignment vertical="center"/>
      <protection locked="0"/>
    </xf>
    <xf numFmtId="0" fontId="33" fillId="0" borderId="79" xfId="0" applyFont="1" applyBorder="1" applyAlignment="1" applyProtection="1">
      <alignment vertical="center"/>
      <protection locked="0"/>
    </xf>
    <xf numFmtId="0" fontId="33" fillId="0" borderId="79" xfId="0" applyFont="1" applyBorder="1" applyAlignment="1" applyProtection="1">
      <alignment vertical="center" wrapText="1"/>
      <protection locked="0"/>
    </xf>
    <xf numFmtId="0" fontId="33" fillId="0" borderId="81" xfId="0" applyFont="1" applyBorder="1" applyAlignment="1" applyProtection="1">
      <alignment vertical="center" wrapText="1"/>
      <protection locked="0"/>
    </xf>
    <xf numFmtId="0" fontId="3" fillId="7" borderId="0" xfId="0" applyFont="1" applyFill="1" applyAlignment="1" applyProtection="1">
      <alignment vertical="center"/>
      <protection locked="0"/>
    </xf>
    <xf numFmtId="0" fontId="36" fillId="7" borderId="142" xfId="0" applyFont="1" applyFill="1" applyBorder="1" applyProtection="1">
      <protection locked="0"/>
    </xf>
    <xf numFmtId="0" fontId="36" fillId="7" borderId="175" xfId="0" applyFont="1" applyFill="1" applyBorder="1" applyProtection="1">
      <protection locked="0"/>
    </xf>
    <xf numFmtId="0" fontId="36" fillId="7" borderId="99" xfId="0" applyFont="1" applyFill="1" applyBorder="1" applyProtection="1">
      <protection locked="0"/>
    </xf>
    <xf numFmtId="0" fontId="36" fillId="7" borderId="120" xfId="0" applyFont="1" applyFill="1" applyBorder="1" applyProtection="1">
      <protection locked="0"/>
    </xf>
    <xf numFmtId="0" fontId="36" fillId="0" borderId="142" xfId="0" applyFont="1" applyBorder="1" applyProtection="1">
      <protection locked="0"/>
    </xf>
    <xf numFmtId="0" fontId="36" fillId="7" borderId="99" xfId="0" applyFont="1" applyFill="1" applyBorder="1" applyAlignment="1" applyProtection="1">
      <alignment horizontal="center" vertical="center"/>
      <protection locked="0"/>
    </xf>
    <xf numFmtId="0" fontId="36" fillId="7" borderId="142" xfId="0" applyFont="1" applyFill="1" applyBorder="1" applyAlignment="1" applyProtection="1">
      <alignment horizontal="center" vertical="center"/>
      <protection locked="0"/>
    </xf>
    <xf numFmtId="0" fontId="36" fillId="7" borderId="120" xfId="0" applyFont="1" applyFill="1" applyBorder="1" applyAlignment="1" applyProtection="1">
      <alignment horizontal="center" vertical="center"/>
      <protection locked="0"/>
    </xf>
    <xf numFmtId="0" fontId="36" fillId="7" borderId="7" xfId="0" applyFont="1" applyFill="1" applyBorder="1" applyProtection="1">
      <protection locked="0"/>
    </xf>
    <xf numFmtId="0" fontId="39" fillId="0" borderId="130" xfId="4" applyFont="1" applyFill="1" applyBorder="1" applyAlignment="1" applyProtection="1">
      <alignment horizontal="left" vertical="center" wrapText="1"/>
      <protection locked="0"/>
    </xf>
    <xf numFmtId="0" fontId="36" fillId="0" borderId="99" xfId="0" applyFont="1" applyBorder="1" applyProtection="1">
      <protection locked="0"/>
    </xf>
    <xf numFmtId="0" fontId="36" fillId="0" borderId="120" xfId="0" applyFont="1" applyBorder="1" applyProtection="1">
      <protection locked="0"/>
    </xf>
    <xf numFmtId="0" fontId="36" fillId="0" borderId="114" xfId="0" applyFont="1" applyBorder="1" applyProtection="1">
      <protection locked="0"/>
    </xf>
    <xf numFmtId="0" fontId="36" fillId="0" borderId="10" xfId="0" applyFont="1" applyBorder="1" applyProtection="1">
      <protection locked="0"/>
    </xf>
    <xf numFmtId="0" fontId="36" fillId="0" borderId="17" xfId="0" applyFont="1" applyBorder="1" applyProtection="1">
      <protection locked="0"/>
    </xf>
    <xf numFmtId="0" fontId="36" fillId="7" borderId="114" xfId="0" applyFont="1" applyFill="1" applyBorder="1" applyProtection="1">
      <protection locked="0"/>
    </xf>
    <xf numFmtId="0" fontId="36" fillId="7" borderId="10" xfId="0" applyFont="1" applyFill="1" applyBorder="1" applyProtection="1">
      <protection locked="0"/>
    </xf>
    <xf numFmtId="0" fontId="36" fillId="7" borderId="17" xfId="0" applyFont="1" applyFill="1" applyBorder="1" applyProtection="1">
      <protection locked="0"/>
    </xf>
    <xf numFmtId="0" fontId="36" fillId="7" borderId="4" xfId="0" applyFont="1" applyFill="1" applyBorder="1" applyProtection="1">
      <protection locked="0"/>
    </xf>
    <xf numFmtId="0" fontId="26" fillId="2" borderId="88" xfId="0" applyFont="1" applyFill="1" applyBorder="1" applyAlignment="1">
      <alignment horizontal="center" wrapText="1"/>
    </xf>
    <xf numFmtId="0" fontId="26" fillId="4" borderId="87" xfId="0" applyFont="1" applyFill="1" applyBorder="1" applyAlignment="1">
      <alignment horizontal="center" wrapText="1"/>
    </xf>
    <xf numFmtId="0" fontId="26" fillId="21" borderId="87" xfId="0" applyFont="1" applyFill="1" applyBorder="1" applyAlignment="1">
      <alignment horizontal="center" wrapText="1"/>
    </xf>
    <xf numFmtId="0" fontId="26" fillId="22" borderId="87" xfId="0" applyFont="1" applyFill="1" applyBorder="1" applyAlignment="1">
      <alignment horizontal="center" wrapText="1"/>
    </xf>
    <xf numFmtId="0" fontId="26" fillId="5" borderId="87" xfId="0" applyFont="1" applyFill="1" applyBorder="1" applyAlignment="1">
      <alignment horizontal="center" wrapText="1"/>
    </xf>
    <xf numFmtId="0" fontId="27" fillId="13" borderId="87" xfId="0" applyFont="1" applyFill="1" applyBorder="1" applyAlignment="1">
      <alignment horizontal="center" wrapText="1"/>
    </xf>
    <xf numFmtId="0" fontId="26" fillId="31" borderId="87" xfId="0" applyFont="1" applyFill="1" applyBorder="1" applyAlignment="1">
      <alignment horizontal="center" wrapText="1"/>
    </xf>
    <xf numFmtId="0" fontId="24" fillId="30" borderId="87" xfId="0" applyFont="1" applyFill="1" applyBorder="1" applyAlignment="1">
      <alignment horizontal="center" wrapText="1"/>
    </xf>
    <xf numFmtId="0" fontId="26" fillId="6" borderId="87" xfId="0" applyFont="1" applyFill="1" applyBorder="1" applyAlignment="1">
      <alignment horizontal="center" wrapText="1"/>
    </xf>
    <xf numFmtId="0" fontId="26" fillId="34" borderId="87" xfId="0" applyFont="1" applyFill="1" applyBorder="1" applyAlignment="1">
      <alignment horizontal="center" wrapText="1"/>
    </xf>
    <xf numFmtId="0" fontId="28" fillId="15" borderId="87" xfId="0" applyFont="1" applyFill="1" applyBorder="1" applyAlignment="1">
      <alignment horizontal="center" wrapText="1"/>
    </xf>
    <xf numFmtId="0" fontId="24" fillId="8" borderId="85" xfId="0" applyFont="1" applyFill="1" applyBorder="1" applyAlignment="1">
      <alignment horizontal="center" wrapText="1"/>
    </xf>
    <xf numFmtId="0" fontId="40" fillId="0" borderId="88" xfId="0" applyFont="1" applyBorder="1" applyAlignment="1" applyProtection="1">
      <alignment horizontal="center" vertical="center"/>
      <protection locked="0"/>
    </xf>
    <xf numFmtId="0" fontId="3" fillId="7" borderId="184" xfId="0" applyFont="1" applyFill="1" applyBorder="1" applyProtection="1">
      <protection locked="0"/>
    </xf>
    <xf numFmtId="0" fontId="34" fillId="0" borderId="185" xfId="0" applyFont="1" applyBorder="1" applyAlignment="1" applyProtection="1">
      <alignment horizontal="center" vertical="center"/>
      <protection locked="0"/>
    </xf>
    <xf numFmtId="0" fontId="34" fillId="0" borderId="185" xfId="0" applyFont="1" applyBorder="1" applyAlignment="1" applyProtection="1">
      <alignment vertical="center"/>
      <protection locked="0"/>
    </xf>
    <xf numFmtId="1" fontId="4" fillId="7" borderId="186" xfId="0" applyNumberFormat="1" applyFont="1" applyFill="1" applyBorder="1" applyAlignment="1">
      <alignment horizontal="center" vertical="center"/>
    </xf>
    <xf numFmtId="1" fontId="4" fillId="7" borderId="187" xfId="0" applyNumberFormat="1" applyFont="1" applyFill="1" applyBorder="1" applyAlignment="1">
      <alignment horizontal="center" vertical="center"/>
    </xf>
    <xf numFmtId="1" fontId="4" fillId="7" borderId="188" xfId="0" applyNumberFormat="1" applyFont="1" applyFill="1" applyBorder="1" applyAlignment="1">
      <alignment horizontal="center" vertical="center"/>
    </xf>
    <xf numFmtId="1" fontId="4" fillId="7" borderId="189" xfId="0" applyNumberFormat="1" applyFont="1" applyFill="1" applyBorder="1" applyAlignment="1">
      <alignment horizontal="center" vertical="center"/>
    </xf>
    <xf numFmtId="1" fontId="4" fillId="7" borderId="190" xfId="0" applyNumberFormat="1" applyFont="1" applyFill="1" applyBorder="1" applyAlignment="1">
      <alignment horizontal="center" vertical="center"/>
    </xf>
    <xf numFmtId="1" fontId="4" fillId="7" borderId="185" xfId="0" applyNumberFormat="1" applyFont="1" applyFill="1" applyBorder="1" applyAlignment="1">
      <alignment horizontal="center" vertical="center"/>
    </xf>
    <xf numFmtId="0" fontId="23" fillId="7" borderId="20" xfId="0" applyFont="1" applyFill="1" applyBorder="1" applyAlignment="1" applyProtection="1">
      <alignment horizontal="center" vertical="center"/>
      <protection locked="0"/>
    </xf>
    <xf numFmtId="44" fontId="4" fillId="0" borderId="191" xfId="0" applyNumberFormat="1" applyFont="1" applyBorder="1" applyAlignment="1">
      <alignment horizontal="center" vertical="center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vertical="center" wrapText="1"/>
      <protection locked="0"/>
    </xf>
    <xf numFmtId="1" fontId="4" fillId="7" borderId="67" xfId="0" applyNumberFormat="1" applyFont="1" applyFill="1" applyBorder="1" applyAlignment="1">
      <alignment horizontal="center" vertical="center"/>
    </xf>
    <xf numFmtId="1" fontId="4" fillId="7" borderId="70" xfId="0" applyNumberFormat="1" applyFont="1" applyFill="1" applyBorder="1" applyAlignment="1">
      <alignment horizontal="center" vertical="center"/>
    </xf>
    <xf numFmtId="0" fontId="12" fillId="7" borderId="85" xfId="0" applyFont="1" applyFill="1" applyBorder="1" applyAlignment="1">
      <alignment horizontal="center" vertical="center"/>
    </xf>
    <xf numFmtId="0" fontId="34" fillId="0" borderId="0" xfId="0" applyFont="1" applyAlignment="1" applyProtection="1">
      <alignment horizontal="center" vertical="center"/>
      <protection locked="0"/>
    </xf>
    <xf numFmtId="0" fontId="34" fillId="0" borderId="87" xfId="0" applyFont="1" applyBorder="1" applyAlignment="1" applyProtection="1">
      <alignment horizontal="center" vertical="center"/>
      <protection locked="0"/>
    </xf>
    <xf numFmtId="0" fontId="34" fillId="0" borderId="87" xfId="0" applyFont="1" applyBorder="1" applyAlignment="1" applyProtection="1">
      <alignment horizontal="center" vertical="center" wrapText="1"/>
      <protection locked="0"/>
    </xf>
    <xf numFmtId="1" fontId="4" fillId="7" borderId="192" xfId="0" applyNumberFormat="1" applyFont="1" applyFill="1" applyBorder="1" applyAlignment="1">
      <alignment horizontal="center" vertical="center"/>
    </xf>
    <xf numFmtId="1" fontId="4" fillId="35" borderId="87" xfId="0" applyNumberFormat="1" applyFont="1" applyFill="1" applyBorder="1" applyAlignment="1">
      <alignment horizontal="center" vertical="center"/>
    </xf>
    <xf numFmtId="0" fontId="3" fillId="35" borderId="87" xfId="0" applyFont="1" applyFill="1" applyBorder="1" applyAlignment="1">
      <alignment horizontal="center" vertical="center"/>
    </xf>
    <xf numFmtId="44" fontId="4" fillId="35" borderId="85" xfId="0" applyNumberFormat="1" applyFont="1" applyFill="1" applyBorder="1" applyAlignment="1">
      <alignment horizontal="center" vertical="center"/>
    </xf>
    <xf numFmtId="0" fontId="34" fillId="0" borderId="193" xfId="0" applyFont="1" applyBorder="1" applyAlignment="1" applyProtection="1">
      <alignment horizontal="center" vertical="center"/>
      <protection locked="0"/>
    </xf>
    <xf numFmtId="0" fontId="42" fillId="7" borderId="0" xfId="0" applyFont="1" applyFill="1"/>
    <xf numFmtId="0" fontId="3" fillId="0" borderId="79" xfId="0" applyFont="1" applyBorder="1" applyAlignment="1" applyProtection="1">
      <alignment horizontal="center" vertical="center"/>
      <protection locked="0"/>
    </xf>
    <xf numFmtId="0" fontId="34" fillId="0" borderId="123" xfId="0" applyFont="1" applyBorder="1" applyAlignment="1" applyProtection="1">
      <alignment horizontal="left" vertical="center"/>
      <protection locked="0"/>
    </xf>
    <xf numFmtId="0" fontId="34" fillId="0" borderId="123" xfId="0" applyFont="1" applyBorder="1" applyAlignment="1" applyProtection="1">
      <alignment horizontal="center" vertical="center"/>
      <protection locked="0"/>
    </xf>
    <xf numFmtId="0" fontId="34" fillId="0" borderId="178" xfId="0" applyFont="1" applyBorder="1" applyAlignment="1" applyProtection="1">
      <alignment horizontal="left" vertical="center"/>
      <protection locked="0"/>
    </xf>
    <xf numFmtId="0" fontId="34" fillId="0" borderId="178" xfId="0" applyFont="1" applyBorder="1" applyAlignment="1" applyProtection="1">
      <alignment horizontal="center" vertical="center"/>
      <protection locked="0"/>
    </xf>
    <xf numFmtId="0" fontId="34" fillId="7" borderId="0" xfId="0" applyFont="1" applyFill="1" applyProtection="1">
      <protection locked="0"/>
    </xf>
    <xf numFmtId="0" fontId="34" fillId="7" borderId="46" xfId="2" applyNumberFormat="1" applyFont="1" applyFill="1" applyBorder="1" applyAlignment="1" applyProtection="1">
      <alignment horizontal="center" vertical="center" wrapText="1"/>
      <protection locked="0"/>
    </xf>
    <xf numFmtId="164" fontId="34" fillId="0" borderId="134" xfId="2" applyNumberFormat="1" applyFont="1" applyFill="1" applyBorder="1" applyAlignment="1" applyProtection="1">
      <alignment horizontal="center" vertical="center"/>
    </xf>
    <xf numFmtId="164" fontId="34" fillId="0" borderId="10" xfId="2" applyNumberFormat="1" applyFont="1" applyFill="1" applyBorder="1" applyAlignment="1" applyProtection="1">
      <alignment horizontal="center" vertical="center"/>
    </xf>
    <xf numFmtId="0" fontId="34" fillId="7" borderId="0" xfId="0" applyFont="1" applyFill="1" applyAlignment="1" applyProtection="1">
      <alignment horizontal="center" vertical="center"/>
      <protection locked="0"/>
    </xf>
    <xf numFmtId="0" fontId="34" fillId="0" borderId="0" xfId="0" applyFont="1" applyProtection="1">
      <protection locked="0"/>
    </xf>
    <xf numFmtId="0" fontId="5" fillId="7" borderId="0" xfId="0" applyFont="1" applyFill="1" applyProtection="1">
      <protection locked="0"/>
    </xf>
    <xf numFmtId="0" fontId="34" fillId="7" borderId="0" xfId="0" applyFont="1" applyFill="1" applyAlignment="1" applyProtection="1">
      <alignment horizontal="left"/>
      <protection locked="0"/>
    </xf>
    <xf numFmtId="0" fontId="43" fillId="7" borderId="0" xfId="4" applyFont="1" applyFill="1" applyBorder="1" applyAlignment="1" applyProtection="1">
      <protection locked="0"/>
    </xf>
    <xf numFmtId="0" fontId="34" fillId="0" borderId="174" xfId="0" applyFont="1" applyBorder="1" applyAlignment="1" applyProtection="1">
      <alignment horizontal="center" vertical="center"/>
      <protection locked="0"/>
    </xf>
    <xf numFmtId="0" fontId="34" fillId="0" borderId="177" xfId="0" applyFont="1" applyBorder="1" applyAlignment="1" applyProtection="1">
      <alignment horizontal="center" vertical="center"/>
      <protection locked="0"/>
    </xf>
    <xf numFmtId="0" fontId="34" fillId="0" borderId="174" xfId="0" applyFont="1" applyBorder="1" applyAlignment="1" applyProtection="1">
      <alignment horizontal="left" vertical="center"/>
      <protection locked="0"/>
    </xf>
    <xf numFmtId="0" fontId="34" fillId="0" borderId="123" xfId="0" applyFont="1" applyBorder="1" applyAlignment="1" applyProtection="1">
      <alignment horizontal="left" vertical="center" wrapText="1"/>
      <protection locked="0"/>
    </xf>
    <xf numFmtId="0" fontId="34" fillId="0" borderId="125" xfId="0" applyFont="1" applyBorder="1" applyAlignment="1" applyProtection="1">
      <alignment horizontal="left" vertical="center"/>
      <protection locked="0"/>
    </xf>
    <xf numFmtId="0" fontId="34" fillId="0" borderId="125" xfId="0" applyFont="1" applyBorder="1" applyAlignment="1" applyProtection="1">
      <alignment horizontal="center" vertical="center"/>
      <protection locked="0"/>
    </xf>
    <xf numFmtId="0" fontId="34" fillId="0" borderId="121" xfId="0" applyFont="1" applyBorder="1" applyAlignment="1" applyProtection="1">
      <alignment horizontal="left" vertical="center"/>
      <protection locked="0"/>
    </xf>
    <xf numFmtId="0" fontId="34" fillId="0" borderId="121" xfId="0" applyFont="1" applyBorder="1" applyAlignment="1" applyProtection="1">
      <alignment horizontal="center" vertical="center"/>
      <protection locked="0"/>
    </xf>
    <xf numFmtId="0" fontId="34" fillId="0" borderId="127" xfId="0" applyFont="1" applyBorder="1" applyAlignment="1" applyProtection="1">
      <alignment horizontal="left" vertical="center"/>
      <protection locked="0"/>
    </xf>
    <xf numFmtId="0" fontId="34" fillId="0" borderId="127" xfId="0" applyFont="1" applyBorder="1" applyAlignment="1" applyProtection="1">
      <alignment horizontal="center" vertical="center"/>
      <protection locked="0"/>
    </xf>
    <xf numFmtId="0" fontId="34" fillId="0" borderId="122" xfId="0" applyFont="1" applyBorder="1" applyAlignment="1" applyProtection="1">
      <alignment horizontal="left" vertical="center"/>
      <protection locked="0"/>
    </xf>
    <xf numFmtId="0" fontId="34" fillId="0" borderId="122" xfId="0" applyFont="1" applyBorder="1" applyAlignment="1" applyProtection="1">
      <alignment horizontal="center" vertical="center"/>
      <protection locked="0"/>
    </xf>
    <xf numFmtId="0" fontId="34" fillId="0" borderId="130" xfId="0" applyFont="1" applyBorder="1" applyAlignment="1" applyProtection="1">
      <alignment horizontal="center" vertical="center"/>
      <protection locked="0"/>
    </xf>
    <xf numFmtId="0" fontId="34" fillId="0" borderId="125" xfId="0" applyFont="1" applyBorder="1" applyAlignment="1" applyProtection="1">
      <alignment horizontal="left" vertical="center" wrapText="1"/>
      <protection locked="0"/>
    </xf>
    <xf numFmtId="0" fontId="34" fillId="0" borderId="121" xfId="0" applyFont="1" applyBorder="1" applyAlignment="1" applyProtection="1">
      <alignment horizontal="left" vertical="center" wrapText="1"/>
      <protection locked="0"/>
    </xf>
    <xf numFmtId="0" fontId="34" fillId="0" borderId="127" xfId="0" applyFont="1" applyBorder="1" applyAlignment="1" applyProtection="1">
      <alignment horizontal="left" vertical="center" wrapText="1"/>
      <protection locked="0"/>
    </xf>
    <xf numFmtId="0" fontId="34" fillId="0" borderId="125" xfId="0" applyFont="1" applyBorder="1" applyAlignment="1" applyProtection="1">
      <alignment horizontal="center" vertical="center" wrapText="1"/>
      <protection locked="0"/>
    </xf>
    <xf numFmtId="0" fontId="34" fillId="7" borderId="125" xfId="0" applyFont="1" applyFill="1" applyBorder="1" applyAlignment="1" applyProtection="1">
      <alignment horizontal="center" vertical="center"/>
      <protection locked="0"/>
    </xf>
    <xf numFmtId="0" fontId="34" fillId="7" borderId="121" xfId="0" applyFont="1" applyFill="1" applyBorder="1" applyAlignment="1" applyProtection="1">
      <alignment horizontal="left" vertical="center"/>
      <protection locked="0"/>
    </xf>
    <xf numFmtId="0" fontId="34" fillId="7" borderId="121" xfId="0" applyFont="1" applyFill="1" applyBorder="1" applyAlignment="1" applyProtection="1">
      <alignment horizontal="center" vertical="center" wrapText="1"/>
      <protection locked="0"/>
    </xf>
    <xf numFmtId="0" fontId="34" fillId="7" borderId="121" xfId="0" applyFont="1" applyFill="1" applyBorder="1" applyAlignment="1" applyProtection="1">
      <alignment horizontal="center" vertical="center"/>
      <protection locked="0"/>
    </xf>
    <xf numFmtId="0" fontId="34" fillId="0" borderId="130" xfId="0" applyFont="1" applyBorder="1" applyAlignment="1" applyProtection="1">
      <alignment horizontal="left" vertical="center" wrapText="1"/>
      <protection locked="0"/>
    </xf>
    <xf numFmtId="0" fontId="34" fillId="0" borderId="121" xfId="0" applyFont="1" applyBorder="1" applyAlignment="1" applyProtection="1">
      <alignment horizontal="center" vertical="center" wrapText="1"/>
      <protection locked="0"/>
    </xf>
    <xf numFmtId="0" fontId="34" fillId="7" borderId="0" xfId="0" applyFont="1" applyFill="1" applyAlignment="1" applyProtection="1">
      <alignment horizontal="left" vertical="center"/>
      <protection locked="0"/>
    </xf>
    <xf numFmtId="0" fontId="35" fillId="7" borderId="0" xfId="0" applyFont="1" applyFill="1" applyProtection="1">
      <protection locked="0"/>
    </xf>
    <xf numFmtId="0" fontId="35" fillId="7" borderId="0" xfId="0" applyFont="1" applyFill="1" applyAlignment="1" applyProtection="1">
      <alignment horizontal="left"/>
      <protection locked="0"/>
    </xf>
    <xf numFmtId="0" fontId="34" fillId="0" borderId="0" xfId="0" applyFont="1" applyAlignment="1" applyProtection="1">
      <alignment horizontal="left"/>
      <protection locked="0"/>
    </xf>
    <xf numFmtId="0" fontId="34" fillId="7" borderId="0" xfId="0" applyFont="1" applyFill="1" applyAlignment="1" applyProtection="1">
      <alignment horizontal="center"/>
      <protection locked="0"/>
    </xf>
    <xf numFmtId="0" fontId="34" fillId="7" borderId="47" xfId="2" applyNumberFormat="1" applyFont="1" applyFill="1" applyBorder="1" applyAlignment="1" applyProtection="1">
      <alignment horizontal="center" vertical="center" wrapText="1"/>
      <protection locked="0"/>
    </xf>
    <xf numFmtId="0" fontId="34" fillId="7" borderId="25" xfId="0" applyFont="1" applyFill="1" applyBorder="1" applyAlignment="1" applyProtection="1">
      <alignment horizontal="center" vertical="center"/>
      <protection locked="0"/>
    </xf>
    <xf numFmtId="0" fontId="34" fillId="7" borderId="46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34" fillId="0" borderId="194" xfId="0" applyFont="1" applyBorder="1" applyAlignment="1" applyProtection="1">
      <alignment horizontal="center" vertical="center"/>
      <protection locked="0"/>
    </xf>
    <xf numFmtId="0" fontId="34" fillId="0" borderId="195" xfId="0" applyFont="1" applyBorder="1" applyAlignment="1" applyProtection="1">
      <alignment horizontal="center" vertical="center"/>
      <protection locked="0"/>
    </xf>
    <xf numFmtId="0" fontId="34" fillId="0" borderId="196" xfId="0" applyFont="1" applyBorder="1" applyAlignment="1" applyProtection="1">
      <alignment horizontal="center" vertical="center"/>
      <protection locked="0"/>
    </xf>
    <xf numFmtId="0" fontId="34" fillId="0" borderId="197" xfId="0" applyFont="1" applyBorder="1" applyAlignment="1" applyProtection="1">
      <alignment horizontal="center" vertical="center"/>
      <protection locked="0"/>
    </xf>
    <xf numFmtId="0" fontId="34" fillId="0" borderId="198" xfId="0" applyFont="1" applyBorder="1" applyAlignment="1" applyProtection="1">
      <alignment horizontal="center" vertical="center"/>
      <protection locked="0"/>
    </xf>
    <xf numFmtId="0" fontId="36" fillId="7" borderId="71" xfId="0" applyFont="1" applyFill="1" applyBorder="1" applyProtection="1">
      <protection locked="0"/>
    </xf>
    <xf numFmtId="0" fontId="34" fillId="0" borderId="200" xfId="0" applyFont="1" applyBorder="1" applyAlignment="1" applyProtection="1">
      <alignment horizontal="left" vertical="center"/>
      <protection locked="0"/>
    </xf>
    <xf numFmtId="0" fontId="34" fillId="0" borderId="200" xfId="0" applyFont="1" applyBorder="1" applyAlignment="1" applyProtection="1">
      <alignment horizontal="center" vertical="center"/>
      <protection locked="0"/>
    </xf>
    <xf numFmtId="164" fontId="34" fillId="0" borderId="201" xfId="2" applyNumberFormat="1" applyFont="1" applyFill="1" applyBorder="1" applyAlignment="1" applyProtection="1">
      <alignment horizontal="center" vertical="center"/>
    </xf>
    <xf numFmtId="44" fontId="4" fillId="0" borderId="202" xfId="0" applyNumberFormat="1" applyFont="1" applyBorder="1" applyAlignment="1">
      <alignment horizontal="center" vertical="center"/>
    </xf>
    <xf numFmtId="0" fontId="36" fillId="7" borderId="48" xfId="0" applyFont="1" applyFill="1" applyBorder="1" applyProtection="1">
      <protection locked="0"/>
    </xf>
    <xf numFmtId="44" fontId="4" fillId="0" borderId="203" xfId="0" applyNumberFormat="1" applyFont="1" applyBorder="1" applyAlignment="1">
      <alignment horizontal="center" vertical="center"/>
    </xf>
    <xf numFmtId="44" fontId="29" fillId="7" borderId="0" xfId="0" applyNumberFormat="1" applyFont="1" applyFill="1"/>
    <xf numFmtId="44" fontId="11" fillId="7" borderId="0" xfId="0" applyNumberFormat="1" applyFont="1" applyFill="1"/>
    <xf numFmtId="0" fontId="25" fillId="7" borderId="0" xfId="0" applyFont="1" applyFill="1" applyAlignment="1">
      <alignment horizontal="center" vertical="center"/>
    </xf>
    <xf numFmtId="164" fontId="34" fillId="7" borderId="131" xfId="2" applyNumberFormat="1" applyFont="1" applyFill="1" applyBorder="1" applyAlignment="1" applyProtection="1">
      <alignment horizontal="center" vertical="center"/>
      <protection locked="0"/>
    </xf>
    <xf numFmtId="164" fontId="34" fillId="7" borderId="132" xfId="2" applyNumberFormat="1" applyFont="1" applyFill="1" applyBorder="1" applyAlignment="1" applyProtection="1">
      <alignment horizontal="center" vertical="center"/>
      <protection locked="0"/>
    </xf>
    <xf numFmtId="164" fontId="34" fillId="7" borderId="135" xfId="2" applyNumberFormat="1" applyFont="1" applyFill="1" applyBorder="1" applyAlignment="1" applyProtection="1">
      <alignment horizontal="center" vertical="center"/>
      <protection locked="0"/>
    </xf>
    <xf numFmtId="164" fontId="34" fillId="0" borderId="131" xfId="2" applyNumberFormat="1" applyFont="1" applyFill="1" applyBorder="1" applyAlignment="1" applyProtection="1">
      <alignment horizontal="center" vertical="center"/>
    </xf>
    <xf numFmtId="164" fontId="34" fillId="0" borderId="132" xfId="2" applyNumberFormat="1" applyFont="1" applyFill="1" applyBorder="1" applyAlignment="1" applyProtection="1">
      <alignment horizontal="center" vertical="center"/>
    </xf>
    <xf numFmtId="164" fontId="34" fillId="0" borderId="133" xfId="2" applyNumberFormat="1" applyFont="1" applyFill="1" applyBorder="1" applyAlignment="1" applyProtection="1">
      <alignment horizontal="center" vertical="center"/>
    </xf>
    <xf numFmtId="164" fontId="34" fillId="0" borderId="135" xfId="2" applyNumberFormat="1" applyFont="1" applyFill="1" applyBorder="1" applyAlignment="1" applyProtection="1">
      <alignment horizontal="center" vertical="center"/>
    </xf>
    <xf numFmtId="164" fontId="34" fillId="0" borderId="4" xfId="2" applyNumberFormat="1" applyFont="1" applyFill="1" applyBorder="1" applyAlignment="1" applyProtection="1">
      <alignment horizontal="center" vertical="center"/>
    </xf>
    <xf numFmtId="164" fontId="34" fillId="7" borderId="133" xfId="2" applyNumberFormat="1" applyFont="1" applyFill="1" applyBorder="1" applyAlignment="1" applyProtection="1">
      <alignment horizontal="center" vertical="center"/>
      <protection locked="0"/>
    </xf>
    <xf numFmtId="164" fontId="34" fillId="0" borderId="4" xfId="2" applyNumberFormat="1" applyFont="1" applyFill="1" applyBorder="1" applyAlignment="1" applyProtection="1">
      <alignment horizontal="center" vertical="center"/>
      <protection locked="0"/>
    </xf>
    <xf numFmtId="164" fontId="34" fillId="7" borderId="114" xfId="2" applyNumberFormat="1" applyFont="1" applyFill="1" applyBorder="1" applyAlignment="1" applyProtection="1">
      <alignment horizontal="center" vertical="center"/>
      <protection locked="0"/>
    </xf>
    <xf numFmtId="164" fontId="34" fillId="0" borderId="17" xfId="2" applyNumberFormat="1" applyFont="1" applyFill="1" applyBorder="1" applyAlignment="1" applyProtection="1">
      <alignment horizontal="center" vertical="center"/>
      <protection locked="0"/>
    </xf>
    <xf numFmtId="164" fontId="34" fillId="0" borderId="132" xfId="2" applyNumberFormat="1" applyFont="1" applyFill="1" applyBorder="1" applyAlignment="1" applyProtection="1">
      <alignment horizontal="center" vertical="center"/>
      <protection locked="0"/>
    </xf>
    <xf numFmtId="164" fontId="34" fillId="0" borderId="131" xfId="2" applyNumberFormat="1" applyFont="1" applyFill="1" applyBorder="1" applyAlignment="1" applyProtection="1">
      <alignment horizontal="center" vertical="center"/>
      <protection locked="0"/>
    </xf>
    <xf numFmtId="165" fontId="4" fillId="32" borderId="89" xfId="0" applyNumberFormat="1" applyFont="1" applyFill="1" applyBorder="1" applyAlignment="1">
      <alignment horizontal="center" vertical="center"/>
    </xf>
    <xf numFmtId="165" fontId="4" fillId="32" borderId="68" xfId="0" applyNumberFormat="1" applyFont="1" applyFill="1" applyBorder="1" applyAlignment="1">
      <alignment horizontal="center" vertical="center"/>
    </xf>
    <xf numFmtId="164" fontId="29" fillId="7" borderId="0" xfId="0" applyNumberFormat="1" applyFont="1" applyFill="1" applyAlignment="1">
      <alignment horizontal="center" vertical="center"/>
    </xf>
    <xf numFmtId="44" fontId="29" fillId="7" borderId="0" xfId="0" applyNumberFormat="1" applyFont="1" applyFill="1" applyAlignment="1">
      <alignment horizontal="center" vertical="center"/>
    </xf>
    <xf numFmtId="1" fontId="3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165" fontId="4" fillId="32" borderId="34" xfId="0" applyNumberFormat="1" applyFont="1" applyFill="1" applyBorder="1" applyAlignment="1">
      <alignment horizontal="center" vertical="center"/>
    </xf>
    <xf numFmtId="1" fontId="4" fillId="30" borderId="0" xfId="0" applyNumberFormat="1" applyFont="1" applyFill="1" applyBorder="1" applyAlignment="1">
      <alignment horizontal="center" vertical="center"/>
    </xf>
    <xf numFmtId="0" fontId="34" fillId="0" borderId="0" xfId="0" applyFont="1" applyBorder="1" applyAlignment="1" applyProtection="1">
      <alignment horizontal="center" vertical="center"/>
      <protection locked="0"/>
    </xf>
    <xf numFmtId="1" fontId="4" fillId="7" borderId="0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1" fontId="4" fillId="7" borderId="2" xfId="0" applyNumberFormat="1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3" fillId="0" borderId="0" xfId="0" applyFont="1" applyBorder="1" applyAlignment="1" applyProtection="1">
      <alignment horizontal="center" vertical="center"/>
      <protection locked="0"/>
    </xf>
    <xf numFmtId="0" fontId="3" fillId="7" borderId="88" xfId="0" applyFont="1" applyFill="1" applyBorder="1" applyProtection="1">
      <protection locked="0"/>
    </xf>
    <xf numFmtId="0" fontId="33" fillId="0" borderId="87" xfId="0" applyFont="1" applyBorder="1" applyAlignment="1" applyProtection="1">
      <alignment horizontal="center" vertical="center"/>
      <protection locked="0"/>
    </xf>
    <xf numFmtId="0" fontId="3" fillId="0" borderId="87" xfId="0" applyFont="1" applyBorder="1" applyAlignment="1" applyProtection="1">
      <alignment vertical="center" wrapText="1"/>
      <protection locked="0"/>
    </xf>
    <xf numFmtId="0" fontId="3" fillId="0" borderId="87" xfId="0" applyFont="1" applyBorder="1" applyAlignment="1" applyProtection="1">
      <alignment horizontal="center" vertical="center"/>
      <protection locked="0"/>
    </xf>
    <xf numFmtId="17" fontId="3" fillId="0" borderId="87" xfId="0" applyNumberFormat="1" applyFont="1" applyBorder="1" applyAlignment="1" applyProtection="1">
      <alignment horizontal="center" vertical="center"/>
      <protection locked="0"/>
    </xf>
    <xf numFmtId="1" fontId="4" fillId="7" borderId="87" xfId="0" applyNumberFormat="1" applyFont="1" applyFill="1" applyBorder="1" applyAlignment="1">
      <alignment horizontal="center" vertical="center"/>
    </xf>
    <xf numFmtId="1" fontId="9" fillId="7" borderId="24" xfId="0" applyNumberFormat="1" applyFont="1" applyFill="1" applyBorder="1" applyAlignment="1">
      <alignment horizontal="center" vertical="center"/>
    </xf>
    <xf numFmtId="0" fontId="23" fillId="7" borderId="0" xfId="0" applyFont="1" applyFill="1" applyBorder="1" applyAlignment="1" applyProtection="1">
      <alignment horizontal="center" vertical="center"/>
      <protection locked="0"/>
    </xf>
    <xf numFmtId="49" fontId="34" fillId="0" borderId="2" xfId="0" applyNumberFormat="1" applyFont="1" applyBorder="1" applyAlignment="1" applyProtection="1">
      <alignment horizontal="center" vertical="center" wrapText="1"/>
      <protection locked="0"/>
    </xf>
    <xf numFmtId="0" fontId="34" fillId="0" borderId="0" xfId="0" applyFont="1" applyBorder="1" applyAlignment="1" applyProtection="1">
      <alignment vertical="center"/>
      <protection locked="0"/>
    </xf>
    <xf numFmtId="44" fontId="4" fillId="0" borderId="204" xfId="0" applyNumberFormat="1" applyFont="1" applyBorder="1" applyAlignment="1">
      <alignment horizontal="center" vertical="center"/>
    </xf>
    <xf numFmtId="0" fontId="34" fillId="0" borderId="185" xfId="0" applyFont="1" applyBorder="1" applyAlignment="1" applyProtection="1">
      <alignment vertical="center" wrapText="1"/>
      <protection locked="0"/>
    </xf>
    <xf numFmtId="49" fontId="34" fillId="0" borderId="185" xfId="0" applyNumberFormat="1" applyFont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34" fillId="0" borderId="0" xfId="0" applyFont="1" applyBorder="1" applyAlignment="1" applyProtection="1">
      <alignment vertical="center" wrapText="1"/>
      <protection locked="0"/>
    </xf>
    <xf numFmtId="49" fontId="34" fillId="0" borderId="0" xfId="0" applyNumberFormat="1" applyFont="1" applyBorder="1" applyAlignment="1" applyProtection="1">
      <alignment horizontal="center" vertical="center" wrapText="1"/>
      <protection locked="0"/>
    </xf>
    <xf numFmtId="44" fontId="4" fillId="0" borderId="205" xfId="0" applyNumberFormat="1" applyFont="1" applyBorder="1" applyAlignment="1">
      <alignment horizontal="center" vertical="center"/>
    </xf>
    <xf numFmtId="0" fontId="33" fillId="0" borderId="185" xfId="0" applyFont="1" applyBorder="1" applyAlignment="1" applyProtection="1">
      <alignment horizontal="center" vertical="center"/>
      <protection locked="0"/>
    </xf>
    <xf numFmtId="0" fontId="33" fillId="0" borderId="185" xfId="0" applyFont="1" applyBorder="1" applyAlignment="1" applyProtection="1">
      <alignment vertical="center"/>
      <protection locked="0"/>
    </xf>
    <xf numFmtId="44" fontId="4" fillId="0" borderId="206" xfId="0" applyNumberFormat="1" applyFont="1" applyBorder="1" applyAlignment="1">
      <alignment horizontal="center" vertical="center"/>
    </xf>
    <xf numFmtId="0" fontId="3" fillId="0" borderId="79" xfId="0" applyFont="1" applyBorder="1" applyAlignment="1" applyProtection="1">
      <alignment vertical="center"/>
      <protection locked="0"/>
    </xf>
    <xf numFmtId="0" fontId="3" fillId="7" borderId="207" xfId="0" applyFont="1" applyFill="1" applyBorder="1" applyProtection="1">
      <protection locked="0"/>
    </xf>
    <xf numFmtId="0" fontId="33" fillId="0" borderId="208" xfId="0" applyFont="1" applyBorder="1" applyAlignment="1" applyProtection="1">
      <alignment horizontal="center" vertical="center" wrapText="1"/>
      <protection locked="0"/>
    </xf>
    <xf numFmtId="0" fontId="33" fillId="0" borderId="209" xfId="0" applyFont="1" applyBorder="1" applyAlignment="1" applyProtection="1">
      <alignment horizontal="center" vertical="center"/>
      <protection locked="0"/>
    </xf>
    <xf numFmtId="1" fontId="4" fillId="7" borderId="210" xfId="0" applyNumberFormat="1" applyFont="1" applyFill="1" applyBorder="1" applyAlignment="1">
      <alignment horizontal="center" vertical="center"/>
    </xf>
    <xf numFmtId="1" fontId="4" fillId="7" borderId="211" xfId="0" applyNumberFormat="1" applyFont="1" applyFill="1" applyBorder="1" applyAlignment="1">
      <alignment horizontal="center" vertical="center"/>
    </xf>
    <xf numFmtId="1" fontId="4" fillId="7" borderId="212" xfId="0" applyNumberFormat="1" applyFont="1" applyFill="1" applyBorder="1" applyAlignment="1">
      <alignment horizontal="center" vertical="center"/>
    </xf>
    <xf numFmtId="1" fontId="4" fillId="7" borderId="213" xfId="0" applyNumberFormat="1" applyFont="1" applyFill="1" applyBorder="1" applyAlignment="1">
      <alignment horizontal="center" vertical="center"/>
    </xf>
    <xf numFmtId="1" fontId="4" fillId="7" borderId="214" xfId="0" applyNumberFormat="1" applyFont="1" applyFill="1" applyBorder="1" applyAlignment="1">
      <alignment horizontal="center" vertical="center"/>
    </xf>
    <xf numFmtId="1" fontId="4" fillId="7" borderId="215" xfId="0" applyNumberFormat="1" applyFont="1" applyFill="1" applyBorder="1" applyAlignment="1">
      <alignment horizontal="center" vertical="center"/>
    </xf>
    <xf numFmtId="0" fontId="45" fillId="0" borderId="79" xfId="0" applyFont="1" applyBorder="1" applyAlignment="1" applyProtection="1">
      <alignment horizontal="center" vertical="center"/>
      <protection locked="0"/>
    </xf>
    <xf numFmtId="0" fontId="45" fillId="0" borderId="0" xfId="0" applyFont="1" applyBorder="1" applyAlignment="1" applyProtection="1">
      <alignment horizontal="center" vertical="center"/>
      <protection locked="0"/>
    </xf>
    <xf numFmtId="0" fontId="45" fillId="0" borderId="87" xfId="0" applyFont="1" applyBorder="1" applyAlignment="1" applyProtection="1">
      <alignment horizontal="center" vertical="center"/>
      <protection locked="0"/>
    </xf>
    <xf numFmtId="0" fontId="33" fillId="0" borderId="85" xfId="0" applyFont="1" applyBorder="1" applyAlignment="1" applyProtection="1">
      <alignment horizontal="center" vertical="center"/>
      <protection locked="0"/>
    </xf>
    <xf numFmtId="2" fontId="13" fillId="36" borderId="0" xfId="0" applyNumberFormat="1" applyFont="1" applyFill="1" applyAlignment="1">
      <alignment horizontal="center" vertical="center"/>
    </xf>
    <xf numFmtId="0" fontId="0" fillId="7" borderId="0" xfId="0" applyFill="1"/>
    <xf numFmtId="0" fontId="34" fillId="0" borderId="20" xfId="0" applyFont="1" applyBorder="1" applyAlignment="1" applyProtection="1">
      <alignment horizontal="center" vertical="center"/>
      <protection locked="0"/>
    </xf>
    <xf numFmtId="0" fontId="34" fillId="0" borderId="216" xfId="0" applyFont="1" applyBorder="1" applyAlignment="1" applyProtection="1">
      <alignment horizontal="left" vertical="center"/>
      <protection locked="0"/>
    </xf>
    <xf numFmtId="0" fontId="3" fillId="0" borderId="88" xfId="0" applyFont="1" applyBorder="1" applyProtection="1">
      <protection locked="0"/>
    </xf>
    <xf numFmtId="1" fontId="4" fillId="30" borderId="87" xfId="0" applyNumberFormat="1" applyFont="1" applyFill="1" applyBorder="1" applyAlignment="1">
      <alignment horizontal="center" vertical="center"/>
    </xf>
    <xf numFmtId="0" fontId="36" fillId="7" borderId="88" xfId="0" applyFont="1" applyFill="1" applyBorder="1" applyProtection="1">
      <protection locked="0"/>
    </xf>
    <xf numFmtId="0" fontId="34" fillId="0" borderId="216" xfId="0" applyFont="1" applyBorder="1" applyAlignment="1" applyProtection="1">
      <alignment horizontal="center" vertical="center"/>
      <protection locked="0"/>
    </xf>
    <xf numFmtId="1" fontId="4" fillId="12" borderId="218" xfId="0" applyNumberFormat="1" applyFont="1" applyFill="1" applyBorder="1" applyAlignment="1">
      <alignment horizontal="center" vertical="center"/>
    </xf>
    <xf numFmtId="1" fontId="4" fillId="9" borderId="93" xfId="0" applyNumberFormat="1" applyFont="1" applyFill="1" applyBorder="1" applyAlignment="1">
      <alignment horizontal="center" vertical="center"/>
    </xf>
    <xf numFmtId="44" fontId="4" fillId="0" borderId="219" xfId="0" applyNumberFormat="1" applyFont="1" applyBorder="1" applyAlignment="1">
      <alignment horizontal="center" vertical="center"/>
    </xf>
    <xf numFmtId="0" fontId="12" fillId="7" borderId="0" xfId="0" applyFont="1" applyFill="1" applyProtection="1">
      <protection locked="0"/>
    </xf>
    <xf numFmtId="0" fontId="12" fillId="0" borderId="88" xfId="0" applyFont="1" applyBorder="1" applyAlignment="1" applyProtection="1">
      <alignment horizontal="center" vertical="center"/>
      <protection locked="0"/>
    </xf>
    <xf numFmtId="0" fontId="12" fillId="0" borderId="199" xfId="0" applyFont="1" applyBorder="1" applyAlignment="1" applyProtection="1">
      <alignment horizontal="center" vertical="center"/>
      <protection locked="0"/>
    </xf>
    <xf numFmtId="0" fontId="12" fillId="0" borderId="173" xfId="0" applyFont="1" applyBorder="1" applyAlignment="1" applyProtection="1">
      <alignment horizontal="center" vertical="center"/>
      <protection locked="0"/>
    </xf>
    <xf numFmtId="0" fontId="12" fillId="0" borderId="217" xfId="0" applyFont="1" applyBorder="1" applyAlignment="1" applyProtection="1">
      <alignment horizontal="center" vertical="center"/>
      <protection locked="0"/>
    </xf>
    <xf numFmtId="0" fontId="12" fillId="0" borderId="137" xfId="0" applyFont="1" applyBorder="1" applyAlignment="1" applyProtection="1">
      <alignment horizontal="center" vertical="center"/>
      <protection locked="0"/>
    </xf>
    <xf numFmtId="0" fontId="12" fillId="0" borderId="142" xfId="0" applyFont="1" applyBorder="1" applyAlignment="1" applyProtection="1">
      <alignment horizontal="center" vertical="center"/>
      <protection locked="0"/>
    </xf>
    <xf numFmtId="0" fontId="12" fillId="0" borderId="176" xfId="0" applyFont="1" applyBorder="1" applyAlignment="1" applyProtection="1">
      <alignment horizontal="center" vertical="center"/>
      <protection locked="0"/>
    </xf>
    <xf numFmtId="0" fontId="12" fillId="7" borderId="128" xfId="0" applyFont="1" applyFill="1" applyBorder="1" applyAlignment="1" applyProtection="1">
      <alignment horizontal="center" vertical="center"/>
      <protection locked="0"/>
    </xf>
    <xf numFmtId="0" fontId="12" fillId="0" borderId="128" xfId="0" applyFont="1" applyBorder="1" applyAlignment="1" applyProtection="1">
      <alignment horizontal="center" vertical="center"/>
      <protection locked="0"/>
    </xf>
    <xf numFmtId="0" fontId="12" fillId="7" borderId="126" xfId="0" applyFont="1" applyFill="1" applyBorder="1" applyAlignment="1" applyProtection="1">
      <alignment horizontal="center" vertical="center"/>
      <protection locked="0"/>
    </xf>
    <xf numFmtId="0" fontId="12" fillId="0" borderId="124" xfId="0" applyFont="1" applyBorder="1" applyAlignment="1" applyProtection="1">
      <alignment horizontal="center" vertical="center"/>
      <protection locked="0"/>
    </xf>
    <xf numFmtId="0" fontId="12" fillId="0" borderId="126" xfId="0" applyFont="1" applyBorder="1" applyAlignment="1" applyProtection="1">
      <alignment horizontal="center" vertical="center"/>
      <protection locked="0"/>
    </xf>
    <xf numFmtId="0" fontId="12" fillId="0" borderId="136" xfId="0" applyFont="1" applyBorder="1" applyAlignment="1" applyProtection="1">
      <alignment horizontal="center" vertical="center"/>
      <protection locked="0"/>
    </xf>
    <xf numFmtId="0" fontId="12" fillId="0" borderId="129" xfId="0" applyFont="1" applyBorder="1" applyAlignment="1" applyProtection="1">
      <alignment horizontal="center" vertical="center"/>
      <protection locked="0"/>
    </xf>
    <xf numFmtId="0" fontId="12" fillId="0" borderId="138" xfId="0" applyFont="1" applyBorder="1" applyAlignment="1" applyProtection="1">
      <alignment horizontal="center" vertical="center"/>
      <protection locked="0"/>
    </xf>
    <xf numFmtId="0" fontId="12" fillId="0" borderId="139" xfId="0" applyFont="1" applyBorder="1" applyAlignment="1" applyProtection="1">
      <alignment horizontal="center" vertical="center"/>
      <protection locked="0"/>
    </xf>
    <xf numFmtId="0" fontId="12" fillId="0" borderId="140" xfId="0" applyFont="1" applyBorder="1" applyAlignment="1" applyProtection="1">
      <alignment horizontal="center" vertical="center"/>
      <protection locked="0"/>
    </xf>
    <xf numFmtId="0" fontId="12" fillId="0" borderId="141" xfId="0" applyFont="1" applyBorder="1" applyAlignment="1" applyProtection="1">
      <alignment horizontal="center" vertical="center"/>
      <protection locked="0"/>
    </xf>
    <xf numFmtId="0" fontId="12" fillId="0" borderId="172" xfId="0" applyFont="1" applyBorder="1" applyAlignment="1" applyProtection="1">
      <alignment horizontal="center" vertical="center"/>
      <protection locked="0"/>
    </xf>
    <xf numFmtId="0" fontId="12" fillId="7" borderId="139" xfId="0" applyFont="1" applyFill="1" applyBorder="1" applyAlignment="1" applyProtection="1">
      <alignment horizontal="center" vertical="center"/>
      <protection locked="0"/>
    </xf>
    <xf numFmtId="0" fontId="12" fillId="7" borderId="0" xfId="0" applyFont="1" applyFill="1" applyAlignment="1" applyProtection="1">
      <alignment horizontal="center" vertical="center"/>
      <protection locked="0"/>
    </xf>
    <xf numFmtId="0" fontId="49" fillId="7" borderId="0" xfId="0" applyFont="1" applyFill="1" applyProtection="1">
      <protection locked="0"/>
    </xf>
    <xf numFmtId="0" fontId="12" fillId="0" borderId="0" xfId="0" applyFont="1" applyProtection="1">
      <protection locked="0"/>
    </xf>
    <xf numFmtId="44" fontId="4" fillId="0" borderId="46" xfId="0" applyNumberFormat="1" applyFont="1" applyBorder="1" applyAlignment="1">
      <alignment horizontal="center" vertical="center"/>
    </xf>
    <xf numFmtId="0" fontId="12" fillId="7" borderId="137" xfId="0" applyFont="1" applyFill="1" applyBorder="1" applyAlignment="1" applyProtection="1">
      <alignment horizontal="center" vertical="center"/>
      <protection locked="0"/>
    </xf>
    <xf numFmtId="0" fontId="34" fillId="0" borderId="220" xfId="0" applyFont="1" applyBorder="1" applyAlignment="1" applyProtection="1">
      <alignment horizontal="center" vertical="center"/>
      <protection locked="0"/>
    </xf>
    <xf numFmtId="164" fontId="34" fillId="0" borderId="46" xfId="2" applyNumberFormat="1" applyFont="1" applyFill="1" applyBorder="1" applyAlignment="1" applyProtection="1">
      <alignment horizontal="center" vertical="center"/>
    </xf>
    <xf numFmtId="164" fontId="34" fillId="0" borderId="221" xfId="2" applyNumberFormat="1" applyFont="1" applyFill="1" applyBorder="1" applyAlignment="1" applyProtection="1">
      <alignment horizontal="center" vertical="center"/>
    </xf>
    <xf numFmtId="0" fontId="12" fillId="0" borderId="222" xfId="0" applyFont="1" applyBorder="1" applyAlignment="1" applyProtection="1">
      <alignment horizontal="center" vertical="center"/>
      <protection locked="0"/>
    </xf>
    <xf numFmtId="0" fontId="34" fillId="0" borderId="223" xfId="0" applyFont="1" applyBorder="1" applyAlignment="1" applyProtection="1">
      <alignment horizontal="center" vertical="center"/>
      <protection locked="0"/>
    </xf>
    <xf numFmtId="0" fontId="12" fillId="0" borderId="71" xfId="0" applyFont="1" applyBorder="1" applyAlignment="1" applyProtection="1">
      <alignment horizontal="center" vertical="center"/>
      <protection locked="0"/>
    </xf>
    <xf numFmtId="0" fontId="34" fillId="0" borderId="21" xfId="0" applyFont="1" applyBorder="1" applyAlignment="1" applyProtection="1">
      <alignment horizontal="center" vertical="center"/>
      <protection locked="0"/>
    </xf>
    <xf numFmtId="0" fontId="34" fillId="0" borderId="85" xfId="0" applyFont="1" applyBorder="1" applyAlignment="1" applyProtection="1">
      <alignment horizontal="center" vertical="center"/>
      <protection locked="0"/>
    </xf>
    <xf numFmtId="0" fontId="3" fillId="7" borderId="0" xfId="0" applyFont="1" applyFill="1" applyAlignment="1">
      <alignment horizontal="center" vertical="center"/>
    </xf>
    <xf numFmtId="0" fontId="26" fillId="16" borderId="87" xfId="0" applyFont="1" applyFill="1" applyBorder="1" applyAlignment="1">
      <alignment horizontal="center" textRotation="90" wrapText="1"/>
    </xf>
    <xf numFmtId="1" fontId="4" fillId="12" borderId="224" xfId="0" applyNumberFormat="1" applyFont="1" applyFill="1" applyBorder="1" applyAlignment="1">
      <alignment horizontal="center" vertical="center"/>
    </xf>
    <xf numFmtId="1" fontId="4" fillId="11" borderId="225" xfId="0" applyNumberFormat="1" applyFont="1" applyFill="1" applyBorder="1" applyAlignment="1">
      <alignment horizontal="center" vertical="center"/>
    </xf>
    <xf numFmtId="165" fontId="4" fillId="32" borderId="225" xfId="0" applyNumberFormat="1" applyFont="1" applyFill="1" applyBorder="1" applyAlignment="1">
      <alignment horizontal="center" vertical="center"/>
    </xf>
    <xf numFmtId="1" fontId="4" fillId="22" borderId="225" xfId="0" applyNumberFormat="1" applyFont="1" applyFill="1" applyBorder="1" applyAlignment="1">
      <alignment horizontal="center" vertical="center"/>
    </xf>
    <xf numFmtId="1" fontId="4" fillId="10" borderId="225" xfId="0" applyNumberFormat="1" applyFont="1" applyFill="1" applyBorder="1" applyAlignment="1">
      <alignment horizontal="center" vertical="center"/>
    </xf>
    <xf numFmtId="1" fontId="9" fillId="14" borderId="225" xfId="0" applyNumberFormat="1" applyFont="1" applyFill="1" applyBorder="1" applyAlignment="1">
      <alignment horizontal="center" vertical="center"/>
    </xf>
    <xf numFmtId="1" fontId="6" fillId="31" borderId="225" xfId="0" applyNumberFormat="1" applyFont="1" applyFill="1" applyBorder="1" applyAlignment="1">
      <alignment horizontal="center" vertical="center"/>
    </xf>
    <xf numFmtId="1" fontId="4" fillId="30" borderId="20" xfId="0" applyNumberFormat="1" applyFont="1" applyFill="1" applyBorder="1" applyAlignment="1">
      <alignment horizontal="center" vertical="center"/>
    </xf>
    <xf numFmtId="1" fontId="6" fillId="3" borderId="225" xfId="0" applyNumberFormat="1" applyFont="1" applyFill="1" applyBorder="1" applyAlignment="1">
      <alignment horizontal="center" vertical="center"/>
    </xf>
    <xf numFmtId="1" fontId="6" fillId="33" borderId="192" xfId="0" applyNumberFormat="1" applyFont="1" applyFill="1" applyBorder="1" applyAlignment="1">
      <alignment horizontal="center" vertical="center"/>
    </xf>
    <xf numFmtId="1" fontId="6" fillId="17" borderId="192" xfId="0" applyNumberFormat="1" applyFont="1" applyFill="1" applyBorder="1" applyAlignment="1">
      <alignment horizontal="center" vertical="center"/>
    </xf>
    <xf numFmtId="1" fontId="4" fillId="9" borderId="192" xfId="0" applyNumberFormat="1" applyFont="1" applyFill="1" applyBorder="1" applyAlignment="1">
      <alignment horizontal="center" vertical="center"/>
    </xf>
    <xf numFmtId="164" fontId="34" fillId="0" borderId="205" xfId="2" applyNumberFormat="1" applyFont="1" applyFill="1" applyBorder="1" applyAlignment="1" applyProtection="1">
      <alignment horizontal="center" vertical="center"/>
    </xf>
    <xf numFmtId="164" fontId="34" fillId="0" borderId="226" xfId="2" applyNumberFormat="1" applyFont="1" applyFill="1" applyBorder="1" applyAlignment="1" applyProtection="1">
      <alignment horizontal="center" vertical="center"/>
    </xf>
    <xf numFmtId="165" fontId="4" fillId="32" borderId="83" xfId="0" applyNumberFormat="1" applyFont="1" applyFill="1" applyBorder="1" applyAlignment="1">
      <alignment horizontal="center" vertical="center"/>
    </xf>
    <xf numFmtId="1" fontId="4" fillId="7" borderId="23" xfId="0" applyNumberFormat="1" applyFont="1" applyFill="1" applyBorder="1" applyAlignment="1">
      <alignment horizontal="center" vertical="center"/>
    </xf>
    <xf numFmtId="1" fontId="13" fillId="7" borderId="0" xfId="0" applyNumberFormat="1" applyFont="1" applyFill="1" applyAlignment="1">
      <alignment horizontal="center" vertical="center"/>
    </xf>
    <xf numFmtId="0" fontId="22" fillId="35" borderId="0" xfId="0" applyFont="1" applyFill="1" applyBorder="1" applyAlignment="1" applyProtection="1">
      <alignment horizontal="center" vertical="center" textRotation="90"/>
      <protection locked="0"/>
    </xf>
    <xf numFmtId="0" fontId="12" fillId="7" borderId="0" xfId="0" applyFont="1" applyFill="1" applyAlignment="1">
      <alignment horizontal="left" vertical="top" wrapText="1"/>
    </xf>
    <xf numFmtId="0" fontId="10" fillId="7" borderId="28" xfId="0" applyFont="1" applyFill="1" applyBorder="1" applyAlignment="1">
      <alignment horizontal="center" wrapText="1"/>
    </xf>
    <xf numFmtId="0" fontId="10" fillId="7" borderId="29" xfId="0" applyFont="1" applyFill="1" applyBorder="1" applyAlignment="1">
      <alignment horizontal="center" wrapText="1"/>
    </xf>
    <xf numFmtId="0" fontId="10" fillId="7" borderId="30" xfId="0" applyFont="1" applyFill="1" applyBorder="1" applyAlignment="1">
      <alignment horizontal="center" wrapText="1"/>
    </xf>
    <xf numFmtId="0" fontId="10" fillId="7" borderId="31" xfId="0" applyFont="1" applyFill="1" applyBorder="1" applyAlignment="1">
      <alignment horizontal="center" wrapText="1"/>
    </xf>
    <xf numFmtId="0" fontId="10" fillId="7" borderId="28" xfId="0" applyFont="1" applyFill="1" applyBorder="1" applyAlignment="1">
      <alignment horizontal="center"/>
    </xf>
    <xf numFmtId="0" fontId="10" fillId="7" borderId="29" xfId="0" applyFont="1" applyFill="1" applyBorder="1" applyAlignment="1">
      <alignment horizontal="center"/>
    </xf>
    <xf numFmtId="0" fontId="10" fillId="7" borderId="30" xfId="0" applyFont="1" applyFill="1" applyBorder="1" applyAlignment="1">
      <alignment horizontal="center"/>
    </xf>
    <xf numFmtId="0" fontId="10" fillId="7" borderId="31" xfId="0" applyFont="1" applyFill="1" applyBorder="1" applyAlignment="1">
      <alignment horizontal="center"/>
    </xf>
    <xf numFmtId="0" fontId="34" fillId="7" borderId="98" xfId="0" applyFont="1" applyFill="1" applyBorder="1" applyAlignment="1" applyProtection="1">
      <alignment horizontal="center" vertical="center"/>
      <protection locked="0"/>
    </xf>
    <xf numFmtId="0" fontId="3" fillId="7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15" fillId="7" borderId="88" xfId="0" applyFont="1" applyFill="1" applyBorder="1" applyAlignment="1">
      <alignment horizontal="center" vertical="top" wrapText="1"/>
    </xf>
    <xf numFmtId="0" fontId="15" fillId="7" borderId="87" xfId="0" applyFont="1" applyFill="1" applyBorder="1" applyAlignment="1">
      <alignment horizontal="center" vertical="top" wrapText="1"/>
    </xf>
    <xf numFmtId="1" fontId="4" fillId="7" borderId="23" xfId="0" applyNumberFormat="1" applyFont="1" applyFill="1" applyBorder="1" applyAlignment="1">
      <alignment horizontal="center" vertical="center"/>
    </xf>
    <xf numFmtId="1" fontId="4" fillId="7" borderId="2" xfId="0" applyNumberFormat="1" applyFont="1" applyFill="1" applyBorder="1" applyAlignment="1">
      <alignment horizontal="center" vertical="center"/>
    </xf>
    <xf numFmtId="1" fontId="4" fillId="7" borderId="24" xfId="0" applyNumberFormat="1" applyFont="1" applyFill="1" applyBorder="1" applyAlignment="1">
      <alignment horizontal="center" vertical="center"/>
    </xf>
    <xf numFmtId="0" fontId="34" fillId="7" borderId="7" xfId="0" applyFont="1" applyFill="1" applyBorder="1" applyAlignment="1">
      <alignment horizontal="center" vertical="center" wrapText="1"/>
    </xf>
    <xf numFmtId="0" fontId="34" fillId="7" borderId="8" xfId="0" applyFont="1" applyFill="1" applyBorder="1" applyAlignment="1">
      <alignment horizontal="center" vertical="center" wrapText="1"/>
    </xf>
    <xf numFmtId="0" fontId="34" fillId="7" borderId="18" xfId="0" applyFont="1" applyFill="1" applyBorder="1" applyAlignment="1">
      <alignment horizontal="center" vertical="center" wrapText="1"/>
    </xf>
    <xf numFmtId="1" fontId="4" fillId="7" borderId="6" xfId="0" applyNumberFormat="1" applyFont="1" applyFill="1" applyBorder="1" applyAlignment="1">
      <alignment horizontal="center" vertical="center"/>
    </xf>
    <xf numFmtId="0" fontId="41" fillId="35" borderId="88" xfId="0" applyFont="1" applyFill="1" applyBorder="1" applyAlignment="1" applyProtection="1">
      <alignment horizontal="center" vertical="center"/>
      <protection locked="0"/>
    </xf>
    <xf numFmtId="0" fontId="41" fillId="35" borderId="87" xfId="0" applyFont="1" applyFill="1" applyBorder="1" applyAlignment="1" applyProtection="1">
      <alignment horizontal="center" vertical="center"/>
      <protection locked="0"/>
    </xf>
    <xf numFmtId="0" fontId="22" fillId="7" borderId="22" xfId="0" applyFont="1" applyFill="1" applyBorder="1" applyAlignment="1" applyProtection="1">
      <alignment horizontal="center" vertical="center" textRotation="90"/>
      <protection locked="0"/>
    </xf>
    <xf numFmtId="0" fontId="22" fillId="35" borderId="22" xfId="0" applyFont="1" applyFill="1" applyBorder="1" applyAlignment="1" applyProtection="1">
      <alignment horizontal="center" vertical="center" textRotation="90"/>
      <protection locked="0"/>
    </xf>
    <xf numFmtId="0" fontId="21" fillId="7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15" fillId="7" borderId="85" xfId="0" applyFont="1" applyFill="1" applyBorder="1" applyAlignment="1">
      <alignment horizontal="center" vertical="top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164" fontId="35" fillId="0" borderId="47" xfId="2" applyNumberFormat="1" applyFont="1" applyBorder="1" applyAlignment="1">
      <alignment vertical="center"/>
    </xf>
    <xf numFmtId="164" fontId="35" fillId="0" borderId="64" xfId="2" applyNumberFormat="1" applyFont="1" applyBorder="1" applyAlignment="1">
      <alignment vertical="center"/>
    </xf>
    <xf numFmtId="164" fontId="35" fillId="0" borderId="25" xfId="2" applyNumberFormat="1" applyFont="1" applyBorder="1" applyAlignment="1">
      <alignment vertical="center"/>
    </xf>
    <xf numFmtId="164" fontId="36" fillId="0" borderId="25" xfId="2" applyNumberFormat="1" applyFont="1" applyFill="1" applyBorder="1" applyAlignment="1" applyProtection="1">
      <alignment horizontal="center" vertical="center"/>
    </xf>
    <xf numFmtId="164" fontId="36" fillId="0" borderId="46" xfId="2" applyNumberFormat="1" applyFont="1" applyFill="1" applyBorder="1" applyAlignment="1" applyProtection="1">
      <alignment horizontal="center" vertical="center"/>
    </xf>
    <xf numFmtId="164" fontId="36" fillId="35" borderId="87" xfId="2" applyNumberFormat="1" applyFont="1" applyFill="1" applyBorder="1" applyAlignment="1" applyProtection="1">
      <alignment horizontal="center" vertical="center"/>
    </xf>
    <xf numFmtId="0" fontId="3" fillId="7" borderId="0" xfId="0" applyFont="1" applyFill="1" applyBorder="1"/>
    <xf numFmtId="0" fontId="0" fillId="7" borderId="0" xfId="0" applyFill="1" applyBorder="1"/>
    <xf numFmtId="164" fontId="0" fillId="7" borderId="229" xfId="0" applyNumberFormat="1" applyFill="1" applyBorder="1"/>
    <xf numFmtId="164" fontId="0" fillId="7" borderId="30" xfId="0" applyNumberFormat="1" applyFill="1" applyBorder="1"/>
    <xf numFmtId="0" fontId="0" fillId="7" borderId="227" xfId="0" applyFill="1" applyBorder="1" applyAlignment="1">
      <alignment horizontal="center"/>
    </xf>
    <xf numFmtId="1" fontId="4" fillId="7" borderId="46" xfId="0" applyNumberFormat="1" applyFont="1" applyFill="1" applyBorder="1" applyAlignment="1">
      <alignment horizontal="center" vertical="center"/>
    </xf>
    <xf numFmtId="1" fontId="4" fillId="7" borderId="25" xfId="0" applyNumberFormat="1" applyFont="1" applyFill="1" applyBorder="1" applyAlignment="1">
      <alignment horizontal="center" vertical="center"/>
    </xf>
    <xf numFmtId="0" fontId="0" fillId="7" borderId="228" xfId="0" applyFill="1" applyBorder="1" applyAlignment="1">
      <alignment horizontal="center"/>
    </xf>
    <xf numFmtId="1" fontId="0" fillId="7" borderId="0" xfId="3" applyNumberFormat="1" applyFont="1" applyFill="1" applyBorder="1" applyAlignment="1">
      <alignment horizontal="right"/>
    </xf>
    <xf numFmtId="165" fontId="0" fillId="7" borderId="0" xfId="3" applyNumberFormat="1" applyFont="1" applyFill="1" applyBorder="1" applyAlignment="1">
      <alignment horizontal="right"/>
    </xf>
    <xf numFmtId="0" fontId="0" fillId="7" borderId="230" xfId="0" applyFill="1" applyBorder="1"/>
    <xf numFmtId="0" fontId="3" fillId="7" borderId="230" xfId="0" applyFont="1" applyFill="1" applyBorder="1"/>
    <xf numFmtId="1" fontId="0" fillId="7" borderId="232" xfId="3" applyNumberFormat="1" applyFont="1" applyFill="1" applyBorder="1" applyAlignment="1">
      <alignment horizontal="right"/>
    </xf>
    <xf numFmtId="0" fontId="3" fillId="7" borderId="31" xfId="0" applyFont="1" applyFill="1" applyBorder="1"/>
    <xf numFmtId="0" fontId="0" fillId="7" borderId="231" xfId="0" applyFill="1" applyBorder="1" applyAlignment="1">
      <alignment horizontal="center"/>
    </xf>
    <xf numFmtId="2" fontId="3" fillId="7" borderId="0" xfId="0" applyNumberFormat="1" applyFont="1" applyFill="1" applyBorder="1"/>
    <xf numFmtId="165" fontId="3" fillId="7" borderId="0" xfId="0" applyNumberFormat="1" applyFont="1" applyFill="1" applyBorder="1"/>
  </cellXfs>
  <cellStyles count="14">
    <cellStyle name="Comma 2" xfId="9"/>
    <cellStyle name="Link" xfId="4" builtinId="8"/>
    <cellStyle name="Normal 2" xfId="8"/>
    <cellStyle name="Normal 3" xfId="5"/>
    <cellStyle name="Normal 4" xfId="6"/>
    <cellStyle name="Normal 5" xfId="11"/>
    <cellStyle name="Normal 6" xfId="10"/>
    <cellStyle name="Percent 2" xfId="7"/>
    <cellStyle name="Pourcentage 2" xfId="12"/>
    <cellStyle name="Prozent" xfId="3" builtinId="5"/>
    <cellStyle name="Standard" xfId="0" builtinId="0"/>
    <cellStyle name="Standard 2" xfId="1"/>
    <cellStyle name="Währung" xfId="2" builtinId="4"/>
    <cellStyle name="Währung 2" xfId="13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/>
  </tableStyles>
  <colors>
    <mruColors>
      <color rgb="FF9ED2D2"/>
      <color rgb="FF7EBAB5"/>
      <color rgb="FFFF9933"/>
      <color rgb="FF008B29"/>
      <color rgb="FFFC7124"/>
      <color rgb="FFFF9A47"/>
      <color rgb="FFF99449"/>
      <color rgb="FFFFA347"/>
      <color rgb="FFFFAA4D"/>
      <color rgb="FFE253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png"/><Relationship Id="rId21" Type="http://schemas.openxmlformats.org/officeDocument/2006/relationships/image" Target="../media/image22.jpeg"/><Relationship Id="rId42" Type="http://schemas.openxmlformats.org/officeDocument/2006/relationships/image" Target="../media/image43.png"/><Relationship Id="rId63" Type="http://schemas.openxmlformats.org/officeDocument/2006/relationships/image" Target="../media/image64.JPG"/><Relationship Id="rId84" Type="http://schemas.openxmlformats.org/officeDocument/2006/relationships/image" Target="../media/image85.png"/><Relationship Id="rId138" Type="http://schemas.openxmlformats.org/officeDocument/2006/relationships/image" Target="../media/image139.png"/><Relationship Id="rId16" Type="http://schemas.openxmlformats.org/officeDocument/2006/relationships/image" Target="../media/image17.jpeg"/><Relationship Id="rId107" Type="http://schemas.openxmlformats.org/officeDocument/2006/relationships/image" Target="../media/image108.png"/><Relationship Id="rId11" Type="http://schemas.openxmlformats.org/officeDocument/2006/relationships/image" Target="../media/image12.jpeg"/><Relationship Id="rId32" Type="http://schemas.openxmlformats.org/officeDocument/2006/relationships/image" Target="../media/image33.JPG"/><Relationship Id="rId37" Type="http://schemas.openxmlformats.org/officeDocument/2006/relationships/image" Target="../media/image38.JPG"/><Relationship Id="rId53" Type="http://schemas.openxmlformats.org/officeDocument/2006/relationships/image" Target="../media/image54.JPG"/><Relationship Id="rId58" Type="http://schemas.openxmlformats.org/officeDocument/2006/relationships/image" Target="../media/image59.jpeg"/><Relationship Id="rId74" Type="http://schemas.openxmlformats.org/officeDocument/2006/relationships/image" Target="../media/image75.JPG"/><Relationship Id="rId79" Type="http://schemas.openxmlformats.org/officeDocument/2006/relationships/image" Target="../media/image80.png"/><Relationship Id="rId102" Type="http://schemas.openxmlformats.org/officeDocument/2006/relationships/image" Target="../media/image103.png"/><Relationship Id="rId123" Type="http://schemas.openxmlformats.org/officeDocument/2006/relationships/image" Target="../media/image124.png"/><Relationship Id="rId128" Type="http://schemas.openxmlformats.org/officeDocument/2006/relationships/image" Target="../media/image129.png"/><Relationship Id="rId5" Type="http://schemas.openxmlformats.org/officeDocument/2006/relationships/image" Target="../media/image6.jpeg"/><Relationship Id="rId90" Type="http://schemas.openxmlformats.org/officeDocument/2006/relationships/image" Target="../media/image91.png"/><Relationship Id="rId95" Type="http://schemas.openxmlformats.org/officeDocument/2006/relationships/image" Target="../media/image96.png"/><Relationship Id="rId22" Type="http://schemas.openxmlformats.org/officeDocument/2006/relationships/image" Target="../media/image23.jpeg"/><Relationship Id="rId27" Type="http://schemas.openxmlformats.org/officeDocument/2006/relationships/image" Target="../media/image28.JP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64" Type="http://schemas.openxmlformats.org/officeDocument/2006/relationships/image" Target="../media/image65.JPG"/><Relationship Id="rId69" Type="http://schemas.openxmlformats.org/officeDocument/2006/relationships/image" Target="../media/image70.JPG"/><Relationship Id="rId113" Type="http://schemas.openxmlformats.org/officeDocument/2006/relationships/image" Target="../media/image114.png"/><Relationship Id="rId118" Type="http://schemas.openxmlformats.org/officeDocument/2006/relationships/image" Target="../media/image119.png"/><Relationship Id="rId134" Type="http://schemas.openxmlformats.org/officeDocument/2006/relationships/image" Target="../media/image135.png"/><Relationship Id="rId139" Type="http://schemas.openxmlformats.org/officeDocument/2006/relationships/image" Target="../media/image140.png"/><Relationship Id="rId80" Type="http://schemas.openxmlformats.org/officeDocument/2006/relationships/image" Target="../media/image81.png"/><Relationship Id="rId85" Type="http://schemas.openxmlformats.org/officeDocument/2006/relationships/image" Target="../media/image86.pn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33" Type="http://schemas.openxmlformats.org/officeDocument/2006/relationships/image" Target="../media/image34.JPG"/><Relationship Id="rId38" Type="http://schemas.openxmlformats.org/officeDocument/2006/relationships/image" Target="../media/image39.JPG"/><Relationship Id="rId59" Type="http://schemas.openxmlformats.org/officeDocument/2006/relationships/image" Target="../media/image60.jpeg"/><Relationship Id="rId103" Type="http://schemas.openxmlformats.org/officeDocument/2006/relationships/image" Target="../media/image104.png"/><Relationship Id="rId108" Type="http://schemas.openxmlformats.org/officeDocument/2006/relationships/image" Target="../media/image109.png"/><Relationship Id="rId124" Type="http://schemas.openxmlformats.org/officeDocument/2006/relationships/image" Target="../media/image125.png"/><Relationship Id="rId129" Type="http://schemas.openxmlformats.org/officeDocument/2006/relationships/image" Target="../media/image130.png"/><Relationship Id="rId54" Type="http://schemas.openxmlformats.org/officeDocument/2006/relationships/image" Target="../media/image55.JPG"/><Relationship Id="rId70" Type="http://schemas.openxmlformats.org/officeDocument/2006/relationships/image" Target="../media/image71.JPG"/><Relationship Id="rId75" Type="http://schemas.openxmlformats.org/officeDocument/2006/relationships/image" Target="../media/image76.png"/><Relationship Id="rId91" Type="http://schemas.openxmlformats.org/officeDocument/2006/relationships/image" Target="../media/image92.png"/><Relationship Id="rId96" Type="http://schemas.openxmlformats.org/officeDocument/2006/relationships/image" Target="../media/image97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23" Type="http://schemas.openxmlformats.org/officeDocument/2006/relationships/image" Target="../media/image24.jpeg"/><Relationship Id="rId28" Type="http://schemas.openxmlformats.org/officeDocument/2006/relationships/image" Target="../media/image29.JPG"/><Relationship Id="rId49" Type="http://schemas.openxmlformats.org/officeDocument/2006/relationships/image" Target="../media/image50.JPG"/><Relationship Id="rId114" Type="http://schemas.openxmlformats.org/officeDocument/2006/relationships/image" Target="../media/image115.png"/><Relationship Id="rId119" Type="http://schemas.openxmlformats.org/officeDocument/2006/relationships/image" Target="../media/image120.png"/><Relationship Id="rId44" Type="http://schemas.openxmlformats.org/officeDocument/2006/relationships/image" Target="../media/image45.png"/><Relationship Id="rId60" Type="http://schemas.openxmlformats.org/officeDocument/2006/relationships/image" Target="../media/image61.JPG"/><Relationship Id="rId65" Type="http://schemas.openxmlformats.org/officeDocument/2006/relationships/image" Target="../media/image66.JPG"/><Relationship Id="rId81" Type="http://schemas.openxmlformats.org/officeDocument/2006/relationships/image" Target="../media/image82.png"/><Relationship Id="rId86" Type="http://schemas.openxmlformats.org/officeDocument/2006/relationships/image" Target="../media/image87.png"/><Relationship Id="rId130" Type="http://schemas.openxmlformats.org/officeDocument/2006/relationships/image" Target="../media/image131.png"/><Relationship Id="rId135" Type="http://schemas.openxmlformats.org/officeDocument/2006/relationships/image" Target="../media/image136.pn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9" Type="http://schemas.openxmlformats.org/officeDocument/2006/relationships/image" Target="../media/image40.JPG"/><Relationship Id="rId109" Type="http://schemas.openxmlformats.org/officeDocument/2006/relationships/image" Target="../media/image110.png"/><Relationship Id="rId34" Type="http://schemas.openxmlformats.org/officeDocument/2006/relationships/image" Target="../media/image35.JPG"/><Relationship Id="rId50" Type="http://schemas.openxmlformats.org/officeDocument/2006/relationships/image" Target="../media/image51.jpeg"/><Relationship Id="rId55" Type="http://schemas.openxmlformats.org/officeDocument/2006/relationships/image" Target="../media/image56.JPG"/><Relationship Id="rId76" Type="http://schemas.openxmlformats.org/officeDocument/2006/relationships/image" Target="../media/image77.png"/><Relationship Id="rId97" Type="http://schemas.openxmlformats.org/officeDocument/2006/relationships/image" Target="../media/image98.png"/><Relationship Id="rId104" Type="http://schemas.openxmlformats.org/officeDocument/2006/relationships/image" Target="../media/image105.png"/><Relationship Id="rId120" Type="http://schemas.openxmlformats.org/officeDocument/2006/relationships/image" Target="../media/image121.png"/><Relationship Id="rId125" Type="http://schemas.openxmlformats.org/officeDocument/2006/relationships/image" Target="../media/image126.png"/><Relationship Id="rId7" Type="http://schemas.openxmlformats.org/officeDocument/2006/relationships/image" Target="../media/image8.jpeg"/><Relationship Id="rId71" Type="http://schemas.openxmlformats.org/officeDocument/2006/relationships/image" Target="../media/image72.JPG"/><Relationship Id="rId92" Type="http://schemas.openxmlformats.org/officeDocument/2006/relationships/image" Target="../media/image93.png"/><Relationship Id="rId2" Type="http://schemas.openxmlformats.org/officeDocument/2006/relationships/image" Target="../media/image3.jpeg"/><Relationship Id="rId29" Type="http://schemas.openxmlformats.org/officeDocument/2006/relationships/image" Target="../media/image30.png"/><Relationship Id="rId24" Type="http://schemas.openxmlformats.org/officeDocument/2006/relationships/image" Target="../media/image25.jpeg"/><Relationship Id="rId40" Type="http://schemas.openxmlformats.org/officeDocument/2006/relationships/image" Target="../media/image41.JPG"/><Relationship Id="rId45" Type="http://schemas.openxmlformats.org/officeDocument/2006/relationships/image" Target="../media/image46.png"/><Relationship Id="rId66" Type="http://schemas.openxmlformats.org/officeDocument/2006/relationships/image" Target="../media/image67.JPG"/><Relationship Id="rId87" Type="http://schemas.openxmlformats.org/officeDocument/2006/relationships/image" Target="../media/image88.png"/><Relationship Id="rId110" Type="http://schemas.openxmlformats.org/officeDocument/2006/relationships/image" Target="../media/image111.png"/><Relationship Id="rId115" Type="http://schemas.openxmlformats.org/officeDocument/2006/relationships/image" Target="../media/image116.png"/><Relationship Id="rId131" Type="http://schemas.openxmlformats.org/officeDocument/2006/relationships/image" Target="../media/image132.png"/><Relationship Id="rId136" Type="http://schemas.openxmlformats.org/officeDocument/2006/relationships/image" Target="../media/image137.png"/><Relationship Id="rId61" Type="http://schemas.openxmlformats.org/officeDocument/2006/relationships/image" Target="../media/image62.JPG"/><Relationship Id="rId82" Type="http://schemas.openxmlformats.org/officeDocument/2006/relationships/image" Target="../media/image83.png"/><Relationship Id="rId19" Type="http://schemas.openxmlformats.org/officeDocument/2006/relationships/image" Target="../media/image20.jpeg"/><Relationship Id="rId14" Type="http://schemas.openxmlformats.org/officeDocument/2006/relationships/image" Target="../media/image15.jpeg"/><Relationship Id="rId30" Type="http://schemas.openxmlformats.org/officeDocument/2006/relationships/image" Target="../media/image31.JPG"/><Relationship Id="rId35" Type="http://schemas.openxmlformats.org/officeDocument/2006/relationships/image" Target="../media/image36.JPG"/><Relationship Id="rId56" Type="http://schemas.openxmlformats.org/officeDocument/2006/relationships/image" Target="../media/image57.JPG"/><Relationship Id="rId77" Type="http://schemas.openxmlformats.org/officeDocument/2006/relationships/image" Target="../media/image78.png"/><Relationship Id="rId100" Type="http://schemas.openxmlformats.org/officeDocument/2006/relationships/image" Target="../media/image101.png"/><Relationship Id="rId105" Type="http://schemas.openxmlformats.org/officeDocument/2006/relationships/image" Target="../media/image106.png"/><Relationship Id="rId126" Type="http://schemas.openxmlformats.org/officeDocument/2006/relationships/image" Target="../media/image127.png"/><Relationship Id="rId8" Type="http://schemas.openxmlformats.org/officeDocument/2006/relationships/image" Target="../media/image9.jpeg"/><Relationship Id="rId51" Type="http://schemas.openxmlformats.org/officeDocument/2006/relationships/image" Target="../media/image52.jpeg"/><Relationship Id="rId72" Type="http://schemas.openxmlformats.org/officeDocument/2006/relationships/image" Target="../media/image73.jpeg"/><Relationship Id="rId93" Type="http://schemas.openxmlformats.org/officeDocument/2006/relationships/image" Target="../media/image94.png"/><Relationship Id="rId98" Type="http://schemas.openxmlformats.org/officeDocument/2006/relationships/image" Target="../media/image99.png"/><Relationship Id="rId121" Type="http://schemas.openxmlformats.org/officeDocument/2006/relationships/image" Target="../media/image122.png"/><Relationship Id="rId3" Type="http://schemas.openxmlformats.org/officeDocument/2006/relationships/image" Target="../media/image4.jpeg"/><Relationship Id="rId25" Type="http://schemas.openxmlformats.org/officeDocument/2006/relationships/image" Target="../media/image26.jpeg"/><Relationship Id="rId46" Type="http://schemas.openxmlformats.org/officeDocument/2006/relationships/image" Target="../media/image47.png"/><Relationship Id="rId67" Type="http://schemas.openxmlformats.org/officeDocument/2006/relationships/image" Target="../media/image68.JPG"/><Relationship Id="rId116" Type="http://schemas.openxmlformats.org/officeDocument/2006/relationships/image" Target="../media/image117.png"/><Relationship Id="rId137" Type="http://schemas.openxmlformats.org/officeDocument/2006/relationships/image" Target="../media/image138.png"/><Relationship Id="rId20" Type="http://schemas.openxmlformats.org/officeDocument/2006/relationships/image" Target="../media/image21.jpeg"/><Relationship Id="rId41" Type="http://schemas.openxmlformats.org/officeDocument/2006/relationships/image" Target="../media/image42.png"/><Relationship Id="rId62" Type="http://schemas.openxmlformats.org/officeDocument/2006/relationships/image" Target="../media/image63.JPG"/><Relationship Id="rId83" Type="http://schemas.openxmlformats.org/officeDocument/2006/relationships/image" Target="../media/image84.png"/><Relationship Id="rId88" Type="http://schemas.openxmlformats.org/officeDocument/2006/relationships/image" Target="../media/image89.png"/><Relationship Id="rId111" Type="http://schemas.openxmlformats.org/officeDocument/2006/relationships/image" Target="../media/image112.png"/><Relationship Id="rId132" Type="http://schemas.openxmlformats.org/officeDocument/2006/relationships/image" Target="../media/image133.png"/><Relationship Id="rId15" Type="http://schemas.openxmlformats.org/officeDocument/2006/relationships/image" Target="../media/image16.jpeg"/><Relationship Id="rId36" Type="http://schemas.openxmlformats.org/officeDocument/2006/relationships/image" Target="../media/image37.JPG"/><Relationship Id="rId57" Type="http://schemas.openxmlformats.org/officeDocument/2006/relationships/image" Target="../media/image58.JPG"/><Relationship Id="rId106" Type="http://schemas.openxmlformats.org/officeDocument/2006/relationships/image" Target="../media/image107.png"/><Relationship Id="rId127" Type="http://schemas.openxmlformats.org/officeDocument/2006/relationships/image" Target="../media/image128.png"/><Relationship Id="rId10" Type="http://schemas.openxmlformats.org/officeDocument/2006/relationships/image" Target="../media/image11.jpeg"/><Relationship Id="rId31" Type="http://schemas.openxmlformats.org/officeDocument/2006/relationships/image" Target="../media/image32.JPG"/><Relationship Id="rId52" Type="http://schemas.openxmlformats.org/officeDocument/2006/relationships/image" Target="../media/image53.jpeg"/><Relationship Id="rId73" Type="http://schemas.openxmlformats.org/officeDocument/2006/relationships/image" Target="../media/image74.JPG"/><Relationship Id="rId78" Type="http://schemas.openxmlformats.org/officeDocument/2006/relationships/image" Target="../media/image79.png"/><Relationship Id="rId94" Type="http://schemas.openxmlformats.org/officeDocument/2006/relationships/image" Target="../media/image95.png"/><Relationship Id="rId99" Type="http://schemas.openxmlformats.org/officeDocument/2006/relationships/image" Target="../media/image100.png"/><Relationship Id="rId101" Type="http://schemas.openxmlformats.org/officeDocument/2006/relationships/image" Target="../media/image102.png"/><Relationship Id="rId122" Type="http://schemas.openxmlformats.org/officeDocument/2006/relationships/image" Target="../media/image123.pn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26" Type="http://schemas.openxmlformats.org/officeDocument/2006/relationships/image" Target="../media/image27.png"/><Relationship Id="rId47" Type="http://schemas.openxmlformats.org/officeDocument/2006/relationships/image" Target="../media/image48.png"/><Relationship Id="rId68" Type="http://schemas.openxmlformats.org/officeDocument/2006/relationships/image" Target="../media/image69.JPG"/><Relationship Id="rId89" Type="http://schemas.openxmlformats.org/officeDocument/2006/relationships/image" Target="../media/image90.png"/><Relationship Id="rId112" Type="http://schemas.openxmlformats.org/officeDocument/2006/relationships/image" Target="../media/image113.png"/><Relationship Id="rId133" Type="http://schemas.openxmlformats.org/officeDocument/2006/relationships/image" Target="../media/image13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0.png"/><Relationship Id="rId3" Type="http://schemas.openxmlformats.org/officeDocument/2006/relationships/image" Target="../media/image143.png"/><Relationship Id="rId7" Type="http://schemas.openxmlformats.org/officeDocument/2006/relationships/image" Target="../media/image147.png"/><Relationship Id="rId2" Type="http://schemas.openxmlformats.org/officeDocument/2006/relationships/image" Target="../media/image142.png"/><Relationship Id="rId1" Type="http://schemas.openxmlformats.org/officeDocument/2006/relationships/image" Target="../media/image141.png"/><Relationship Id="rId6" Type="http://schemas.openxmlformats.org/officeDocument/2006/relationships/image" Target="../media/image146.jpeg"/><Relationship Id="rId5" Type="http://schemas.openxmlformats.org/officeDocument/2006/relationships/image" Target="../media/image145.jpeg"/><Relationship Id="rId4" Type="http://schemas.openxmlformats.org/officeDocument/2006/relationships/image" Target="../media/image14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5.png"/><Relationship Id="rId13" Type="http://schemas.openxmlformats.org/officeDocument/2006/relationships/image" Target="../media/image160.png"/><Relationship Id="rId18" Type="http://schemas.openxmlformats.org/officeDocument/2006/relationships/image" Target="../media/image165.png"/><Relationship Id="rId3" Type="http://schemas.openxmlformats.org/officeDocument/2006/relationships/image" Target="../media/image150.png"/><Relationship Id="rId7" Type="http://schemas.openxmlformats.org/officeDocument/2006/relationships/image" Target="../media/image154.png"/><Relationship Id="rId12" Type="http://schemas.openxmlformats.org/officeDocument/2006/relationships/image" Target="../media/image159.png"/><Relationship Id="rId17" Type="http://schemas.openxmlformats.org/officeDocument/2006/relationships/image" Target="../media/image164.png"/><Relationship Id="rId2" Type="http://schemas.openxmlformats.org/officeDocument/2006/relationships/image" Target="../media/image149.png"/><Relationship Id="rId16" Type="http://schemas.openxmlformats.org/officeDocument/2006/relationships/image" Target="../media/image163.png"/><Relationship Id="rId1" Type="http://schemas.openxmlformats.org/officeDocument/2006/relationships/image" Target="../media/image148.png"/><Relationship Id="rId6" Type="http://schemas.openxmlformats.org/officeDocument/2006/relationships/image" Target="../media/image153.png"/><Relationship Id="rId11" Type="http://schemas.openxmlformats.org/officeDocument/2006/relationships/image" Target="../media/image158.png"/><Relationship Id="rId5" Type="http://schemas.openxmlformats.org/officeDocument/2006/relationships/image" Target="../media/image152.png"/><Relationship Id="rId15" Type="http://schemas.openxmlformats.org/officeDocument/2006/relationships/image" Target="../media/image162.png"/><Relationship Id="rId10" Type="http://schemas.openxmlformats.org/officeDocument/2006/relationships/image" Target="../media/image157.png"/><Relationship Id="rId4" Type="http://schemas.openxmlformats.org/officeDocument/2006/relationships/image" Target="../media/image151.png"/><Relationship Id="rId9" Type="http://schemas.openxmlformats.org/officeDocument/2006/relationships/image" Target="../media/image156.png"/><Relationship Id="rId14" Type="http://schemas.openxmlformats.org/officeDocument/2006/relationships/image" Target="../media/image16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990599</xdr:colOff>
      <xdr:row>0</xdr:row>
      <xdr:rowOff>50801</xdr:rowOff>
    </xdr:from>
    <xdr:to>
      <xdr:col>7</xdr:col>
      <xdr:colOff>60113</xdr:colOff>
      <xdr:row>6</xdr:row>
      <xdr:rowOff>153582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1799" y="50801"/>
          <a:ext cx="1786467" cy="12288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201206</xdr:colOff>
      <xdr:row>1</xdr:row>
      <xdr:rowOff>20445</xdr:rowOff>
    </xdr:from>
    <xdr:to>
      <xdr:col>3</xdr:col>
      <xdr:colOff>149412</xdr:colOff>
      <xdr:row>6</xdr:row>
      <xdr:rowOff>232028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4618" y="214680"/>
          <a:ext cx="1688853" cy="1190230"/>
        </a:xfrm>
        <a:prstGeom prst="rect">
          <a:avLst/>
        </a:prstGeom>
      </xdr:spPr>
    </xdr:pic>
    <xdr:clientData/>
  </xdr:twoCellAnchor>
  <xdr:twoCellAnchor>
    <xdr:from>
      <xdr:col>1</xdr:col>
      <xdr:colOff>74772</xdr:colOff>
      <xdr:row>91</xdr:row>
      <xdr:rowOff>30480</xdr:rowOff>
    </xdr:from>
    <xdr:to>
      <xdr:col>1</xdr:col>
      <xdr:colOff>681458</xdr:colOff>
      <xdr:row>91</xdr:row>
      <xdr:rowOff>380619</xdr:rowOff>
    </xdr:to>
    <xdr:pic>
      <xdr:nvPicPr>
        <xdr:cNvPr id="157" name="Grafik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915" y="35372766"/>
          <a:ext cx="606686" cy="350139"/>
        </a:xfrm>
        <a:prstGeom prst="rect">
          <a:avLst/>
        </a:prstGeom>
      </xdr:spPr>
    </xdr:pic>
    <xdr:clientData/>
  </xdr:twoCellAnchor>
  <xdr:twoCellAnchor>
    <xdr:from>
      <xdr:col>1</xdr:col>
      <xdr:colOff>54336</xdr:colOff>
      <xdr:row>93</xdr:row>
      <xdr:rowOff>15978</xdr:rowOff>
    </xdr:from>
    <xdr:to>
      <xdr:col>1</xdr:col>
      <xdr:colOff>683187</xdr:colOff>
      <xdr:row>94</xdr:row>
      <xdr:rowOff>1668</xdr:rowOff>
    </xdr:to>
    <xdr:pic>
      <xdr:nvPicPr>
        <xdr:cNvPr id="159" name="Grafik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3479" y="36120264"/>
          <a:ext cx="628851" cy="366690"/>
        </a:xfrm>
        <a:prstGeom prst="rect">
          <a:avLst/>
        </a:prstGeom>
      </xdr:spPr>
    </xdr:pic>
    <xdr:clientData/>
  </xdr:twoCellAnchor>
  <xdr:twoCellAnchor>
    <xdr:from>
      <xdr:col>1</xdr:col>
      <xdr:colOff>34113</xdr:colOff>
      <xdr:row>96</xdr:row>
      <xdr:rowOff>20302</xdr:rowOff>
    </xdr:from>
    <xdr:to>
      <xdr:col>1</xdr:col>
      <xdr:colOff>681379</xdr:colOff>
      <xdr:row>97</xdr:row>
      <xdr:rowOff>2182</xdr:rowOff>
    </xdr:to>
    <xdr:pic>
      <xdr:nvPicPr>
        <xdr:cNvPr id="165" name="Grafik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256" y="37267588"/>
          <a:ext cx="647266" cy="362880"/>
        </a:xfrm>
        <a:prstGeom prst="rect">
          <a:avLst/>
        </a:prstGeom>
      </xdr:spPr>
    </xdr:pic>
    <xdr:clientData/>
  </xdr:twoCellAnchor>
  <xdr:twoCellAnchor>
    <xdr:from>
      <xdr:col>1</xdr:col>
      <xdr:colOff>32586</xdr:colOff>
      <xdr:row>98</xdr:row>
      <xdr:rowOff>21040</xdr:rowOff>
    </xdr:from>
    <xdr:to>
      <xdr:col>1</xdr:col>
      <xdr:colOff>692552</xdr:colOff>
      <xdr:row>99</xdr:row>
      <xdr:rowOff>2920</xdr:rowOff>
    </xdr:to>
    <xdr:pic>
      <xdr:nvPicPr>
        <xdr:cNvPr id="166" name="Grafik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729" y="38030326"/>
          <a:ext cx="659966" cy="362880"/>
        </a:xfrm>
        <a:prstGeom prst="rect">
          <a:avLst/>
        </a:prstGeom>
      </xdr:spPr>
    </xdr:pic>
    <xdr:clientData/>
  </xdr:twoCellAnchor>
  <xdr:twoCellAnchor>
    <xdr:from>
      <xdr:col>1</xdr:col>
      <xdr:colOff>8858</xdr:colOff>
      <xdr:row>100</xdr:row>
      <xdr:rowOff>3042</xdr:rowOff>
    </xdr:from>
    <xdr:to>
      <xdr:col>1</xdr:col>
      <xdr:colOff>697887</xdr:colOff>
      <xdr:row>100</xdr:row>
      <xdr:rowOff>378622</xdr:rowOff>
    </xdr:to>
    <xdr:pic>
      <xdr:nvPicPr>
        <xdr:cNvPr id="167" name="Grafik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270" y="38752983"/>
          <a:ext cx="689029" cy="375580"/>
        </a:xfrm>
        <a:prstGeom prst="rect">
          <a:avLst/>
        </a:prstGeom>
      </xdr:spPr>
    </xdr:pic>
    <xdr:clientData/>
  </xdr:twoCellAnchor>
  <xdr:twoCellAnchor>
    <xdr:from>
      <xdr:col>1</xdr:col>
      <xdr:colOff>50993</xdr:colOff>
      <xdr:row>99</xdr:row>
      <xdr:rowOff>19336</xdr:rowOff>
    </xdr:from>
    <xdr:to>
      <xdr:col>1</xdr:col>
      <xdr:colOff>693032</xdr:colOff>
      <xdr:row>99</xdr:row>
      <xdr:rowOff>380313</xdr:rowOff>
    </xdr:to>
    <xdr:pic>
      <xdr:nvPicPr>
        <xdr:cNvPr id="168" name="Grafik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136" y="38409622"/>
          <a:ext cx="642039" cy="360977"/>
        </a:xfrm>
        <a:prstGeom prst="rect">
          <a:avLst/>
        </a:prstGeom>
      </xdr:spPr>
    </xdr:pic>
    <xdr:clientData/>
  </xdr:twoCellAnchor>
  <xdr:twoCellAnchor>
    <xdr:from>
      <xdr:col>1</xdr:col>
      <xdr:colOff>32214</xdr:colOff>
      <xdr:row>95</xdr:row>
      <xdr:rowOff>24783</xdr:rowOff>
    </xdr:from>
    <xdr:to>
      <xdr:col>1</xdr:col>
      <xdr:colOff>690275</xdr:colOff>
      <xdr:row>96</xdr:row>
      <xdr:rowOff>2853</xdr:rowOff>
    </xdr:to>
    <xdr:pic>
      <xdr:nvPicPr>
        <xdr:cNvPr id="170" name="Grafik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357" y="36891069"/>
          <a:ext cx="658061" cy="359070"/>
        </a:xfrm>
        <a:prstGeom prst="rect">
          <a:avLst/>
        </a:prstGeom>
      </xdr:spPr>
    </xdr:pic>
    <xdr:clientData/>
  </xdr:twoCellAnchor>
  <xdr:twoCellAnchor>
    <xdr:from>
      <xdr:col>1</xdr:col>
      <xdr:colOff>240454</xdr:colOff>
      <xdr:row>97</xdr:row>
      <xdr:rowOff>178975</xdr:rowOff>
    </xdr:from>
    <xdr:to>
      <xdr:col>1</xdr:col>
      <xdr:colOff>676674</xdr:colOff>
      <xdr:row>97</xdr:row>
      <xdr:rowOff>351948</xdr:rowOff>
    </xdr:to>
    <xdr:pic>
      <xdr:nvPicPr>
        <xdr:cNvPr id="129" name="Grafik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9597" y="37807261"/>
          <a:ext cx="436220" cy="172973"/>
        </a:xfrm>
        <a:prstGeom prst="rect">
          <a:avLst/>
        </a:prstGeom>
      </xdr:spPr>
    </xdr:pic>
    <xdr:clientData/>
  </xdr:twoCellAnchor>
  <xdr:twoCellAnchor>
    <xdr:from>
      <xdr:col>1</xdr:col>
      <xdr:colOff>65392</xdr:colOff>
      <xdr:row>101</xdr:row>
      <xdr:rowOff>23726</xdr:rowOff>
    </xdr:from>
    <xdr:to>
      <xdr:col>1</xdr:col>
      <xdr:colOff>696328</xdr:colOff>
      <xdr:row>102</xdr:row>
      <xdr:rowOff>2390</xdr:rowOff>
    </xdr:to>
    <xdr:pic>
      <xdr:nvPicPr>
        <xdr:cNvPr id="131" name="Grafik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804" y="39154667"/>
          <a:ext cx="630936" cy="486664"/>
        </a:xfrm>
        <a:prstGeom prst="rect">
          <a:avLst/>
        </a:prstGeom>
      </xdr:spPr>
    </xdr:pic>
    <xdr:clientData/>
  </xdr:twoCellAnchor>
  <xdr:twoCellAnchor>
    <xdr:from>
      <xdr:col>1</xdr:col>
      <xdr:colOff>76920</xdr:colOff>
      <xdr:row>118</xdr:row>
      <xdr:rowOff>32398</xdr:rowOff>
    </xdr:from>
    <xdr:to>
      <xdr:col>1</xdr:col>
      <xdr:colOff>690330</xdr:colOff>
      <xdr:row>118</xdr:row>
      <xdr:rowOff>378092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063" y="45915684"/>
          <a:ext cx="613410" cy="345694"/>
        </a:xfrm>
        <a:prstGeom prst="rect">
          <a:avLst/>
        </a:prstGeom>
      </xdr:spPr>
    </xdr:pic>
    <xdr:clientData/>
  </xdr:twoCellAnchor>
  <xdr:twoCellAnchor>
    <xdr:from>
      <xdr:col>1</xdr:col>
      <xdr:colOff>76920</xdr:colOff>
      <xdr:row>109</xdr:row>
      <xdr:rowOff>38919</xdr:rowOff>
    </xdr:from>
    <xdr:to>
      <xdr:col>1</xdr:col>
      <xdr:colOff>690330</xdr:colOff>
      <xdr:row>110</xdr:row>
      <xdr:rowOff>363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063" y="42493205"/>
          <a:ext cx="613410" cy="342444"/>
        </a:xfrm>
        <a:prstGeom prst="rect">
          <a:avLst/>
        </a:prstGeom>
      </xdr:spPr>
    </xdr:pic>
    <xdr:clientData/>
  </xdr:twoCellAnchor>
  <xdr:twoCellAnchor>
    <xdr:from>
      <xdr:col>1</xdr:col>
      <xdr:colOff>76426</xdr:colOff>
      <xdr:row>110</xdr:row>
      <xdr:rowOff>26492</xdr:rowOff>
    </xdr:from>
    <xdr:to>
      <xdr:col>1</xdr:col>
      <xdr:colOff>690825</xdr:colOff>
      <xdr:row>110</xdr:row>
      <xdr:rowOff>377826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569" y="42861778"/>
          <a:ext cx="614399" cy="351334"/>
        </a:xfrm>
        <a:prstGeom prst="rect">
          <a:avLst/>
        </a:prstGeom>
      </xdr:spPr>
    </xdr:pic>
    <xdr:clientData/>
  </xdr:twoCellAnchor>
  <xdr:twoCellAnchor>
    <xdr:from>
      <xdr:col>1</xdr:col>
      <xdr:colOff>76426</xdr:colOff>
      <xdr:row>111</xdr:row>
      <xdr:rowOff>27673</xdr:rowOff>
    </xdr:from>
    <xdr:to>
      <xdr:col>1</xdr:col>
      <xdr:colOff>690825</xdr:colOff>
      <xdr:row>111</xdr:row>
      <xdr:rowOff>379642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569" y="43243959"/>
          <a:ext cx="614399" cy="351969"/>
        </a:xfrm>
        <a:prstGeom prst="rect">
          <a:avLst/>
        </a:prstGeom>
      </xdr:spPr>
    </xdr:pic>
    <xdr:clientData/>
  </xdr:twoCellAnchor>
  <xdr:twoCellAnchor>
    <xdr:from>
      <xdr:col>1</xdr:col>
      <xdr:colOff>49213</xdr:colOff>
      <xdr:row>115</xdr:row>
      <xdr:rowOff>28854</xdr:rowOff>
    </xdr:from>
    <xdr:to>
      <xdr:col>1</xdr:col>
      <xdr:colOff>676312</xdr:colOff>
      <xdr:row>115</xdr:row>
      <xdr:rowOff>380823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356" y="44769140"/>
          <a:ext cx="627099" cy="351969"/>
        </a:xfrm>
        <a:prstGeom prst="rect">
          <a:avLst/>
        </a:prstGeom>
      </xdr:spPr>
    </xdr:pic>
    <xdr:clientData/>
  </xdr:twoCellAnchor>
  <xdr:twoCellAnchor>
    <xdr:from>
      <xdr:col>1</xdr:col>
      <xdr:colOff>85497</xdr:colOff>
      <xdr:row>116</xdr:row>
      <xdr:rowOff>30036</xdr:rowOff>
    </xdr:from>
    <xdr:to>
      <xdr:col>1</xdr:col>
      <xdr:colOff>693546</xdr:colOff>
      <xdr:row>117</xdr:row>
      <xdr:rowOff>2910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640" y="45151322"/>
          <a:ext cx="608049" cy="353874"/>
        </a:xfrm>
        <a:prstGeom prst="rect">
          <a:avLst/>
        </a:prstGeom>
      </xdr:spPr>
    </xdr:pic>
    <xdr:clientData/>
  </xdr:twoCellAnchor>
  <xdr:twoCellAnchor>
    <xdr:from>
      <xdr:col>1</xdr:col>
      <xdr:colOff>58284</xdr:colOff>
      <xdr:row>116</xdr:row>
      <xdr:rowOff>357789</xdr:rowOff>
    </xdr:from>
    <xdr:to>
      <xdr:col>1</xdr:col>
      <xdr:colOff>685383</xdr:colOff>
      <xdr:row>117</xdr:row>
      <xdr:rowOff>324948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427" y="45479075"/>
          <a:ext cx="627099" cy="348159"/>
        </a:xfrm>
        <a:prstGeom prst="rect">
          <a:avLst/>
        </a:prstGeom>
      </xdr:spPr>
    </xdr:pic>
    <xdr:clientData/>
  </xdr:twoCellAnchor>
  <xdr:twoCellAnchor>
    <xdr:from>
      <xdr:col>1</xdr:col>
      <xdr:colOff>76426</xdr:colOff>
      <xdr:row>119</xdr:row>
      <xdr:rowOff>35560</xdr:rowOff>
    </xdr:from>
    <xdr:to>
      <xdr:col>1</xdr:col>
      <xdr:colOff>690825</xdr:colOff>
      <xdr:row>119</xdr:row>
      <xdr:rowOff>378004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569" y="46299846"/>
          <a:ext cx="614399" cy="342444"/>
        </a:xfrm>
        <a:prstGeom prst="rect">
          <a:avLst/>
        </a:prstGeom>
      </xdr:spPr>
    </xdr:pic>
    <xdr:clientData/>
  </xdr:twoCellAnchor>
  <xdr:twoCellAnchor>
    <xdr:from>
      <xdr:col>1</xdr:col>
      <xdr:colOff>76426</xdr:colOff>
      <xdr:row>120</xdr:row>
      <xdr:rowOff>36741</xdr:rowOff>
    </xdr:from>
    <xdr:to>
      <xdr:col>1</xdr:col>
      <xdr:colOff>690825</xdr:colOff>
      <xdr:row>120</xdr:row>
      <xdr:rowOff>379186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569" y="46682027"/>
          <a:ext cx="614399" cy="342445"/>
        </a:xfrm>
        <a:prstGeom prst="rect">
          <a:avLst/>
        </a:prstGeom>
      </xdr:spPr>
    </xdr:pic>
    <xdr:clientData/>
  </xdr:twoCellAnchor>
  <xdr:twoCellAnchor>
    <xdr:from>
      <xdr:col>1</xdr:col>
      <xdr:colOff>85497</xdr:colOff>
      <xdr:row>122</xdr:row>
      <xdr:rowOff>24317</xdr:rowOff>
    </xdr:from>
    <xdr:to>
      <xdr:col>1</xdr:col>
      <xdr:colOff>693546</xdr:colOff>
      <xdr:row>123</xdr:row>
      <xdr:rowOff>1001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640" y="47431603"/>
          <a:ext cx="608049" cy="357684"/>
        </a:xfrm>
        <a:prstGeom prst="rect">
          <a:avLst/>
        </a:prstGeom>
      </xdr:spPr>
    </xdr:pic>
    <xdr:clientData/>
  </xdr:twoCellAnchor>
  <xdr:twoCellAnchor>
    <xdr:from>
      <xdr:col>1</xdr:col>
      <xdr:colOff>86876</xdr:colOff>
      <xdr:row>103</xdr:row>
      <xdr:rowOff>58433</xdr:rowOff>
    </xdr:from>
    <xdr:to>
      <xdr:col>1</xdr:col>
      <xdr:colOff>701966</xdr:colOff>
      <xdr:row>104</xdr:row>
      <xdr:rowOff>1133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288" y="40205374"/>
          <a:ext cx="615090" cy="323700"/>
        </a:xfrm>
        <a:prstGeom prst="rect">
          <a:avLst/>
        </a:prstGeom>
      </xdr:spPr>
    </xdr:pic>
    <xdr:clientData/>
  </xdr:twoCellAnchor>
  <xdr:twoCellAnchor>
    <xdr:from>
      <xdr:col>1</xdr:col>
      <xdr:colOff>136133</xdr:colOff>
      <xdr:row>104</xdr:row>
      <xdr:rowOff>40347</xdr:rowOff>
    </xdr:from>
    <xdr:to>
      <xdr:col>1</xdr:col>
      <xdr:colOff>676293</xdr:colOff>
      <xdr:row>104</xdr:row>
      <xdr:rowOff>379287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276" y="40589633"/>
          <a:ext cx="540160" cy="338940"/>
        </a:xfrm>
        <a:prstGeom prst="rect">
          <a:avLst/>
        </a:prstGeom>
      </xdr:spPr>
    </xdr:pic>
    <xdr:clientData/>
  </xdr:twoCellAnchor>
  <xdr:twoCellAnchor>
    <xdr:from>
      <xdr:col>1</xdr:col>
      <xdr:colOff>109562</xdr:colOff>
      <xdr:row>105</xdr:row>
      <xdr:rowOff>35548</xdr:rowOff>
    </xdr:from>
    <xdr:to>
      <xdr:col>1</xdr:col>
      <xdr:colOff>676392</xdr:colOff>
      <xdr:row>106</xdr:row>
      <xdr:rowOff>1108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705" y="40965834"/>
          <a:ext cx="566830" cy="346560"/>
        </a:xfrm>
        <a:prstGeom prst="rect">
          <a:avLst/>
        </a:prstGeom>
      </xdr:spPr>
    </xdr:pic>
    <xdr:clientData/>
  </xdr:twoCellAnchor>
  <xdr:twoCellAnchor>
    <xdr:from>
      <xdr:col>1</xdr:col>
      <xdr:colOff>231243</xdr:colOff>
      <xdr:row>86</xdr:row>
      <xdr:rowOff>54431</xdr:rowOff>
    </xdr:from>
    <xdr:to>
      <xdr:col>1</xdr:col>
      <xdr:colOff>688113</xdr:colOff>
      <xdr:row>86</xdr:row>
      <xdr:rowOff>489537</xdr:rowOff>
    </xdr:to>
    <xdr:pic>
      <xdr:nvPicPr>
        <xdr:cNvPr id="114" name="Grafik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334" y="32970522"/>
          <a:ext cx="456870" cy="435106"/>
        </a:xfrm>
        <a:prstGeom prst="rect">
          <a:avLst/>
        </a:prstGeom>
      </xdr:spPr>
    </xdr:pic>
    <xdr:clientData/>
  </xdr:twoCellAnchor>
  <xdr:twoCellAnchor>
    <xdr:from>
      <xdr:col>1</xdr:col>
      <xdr:colOff>14664</xdr:colOff>
      <xdr:row>90</xdr:row>
      <xdr:rowOff>30033</xdr:rowOff>
    </xdr:from>
    <xdr:to>
      <xdr:col>1</xdr:col>
      <xdr:colOff>694765</xdr:colOff>
      <xdr:row>90</xdr:row>
      <xdr:rowOff>373578</xdr:rowOff>
    </xdr:to>
    <xdr:pic>
      <xdr:nvPicPr>
        <xdr:cNvPr id="115" name="Grafik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8076" y="34969974"/>
          <a:ext cx="680101" cy="343545"/>
        </a:xfrm>
        <a:prstGeom prst="rect">
          <a:avLst/>
        </a:prstGeom>
      </xdr:spPr>
    </xdr:pic>
    <xdr:clientData/>
  </xdr:twoCellAnchor>
  <xdr:twoCellAnchor>
    <xdr:from>
      <xdr:col>0</xdr:col>
      <xdr:colOff>388267</xdr:colOff>
      <xdr:row>60</xdr:row>
      <xdr:rowOff>90714</xdr:rowOff>
    </xdr:from>
    <xdr:to>
      <xdr:col>1</xdr:col>
      <xdr:colOff>691951</xdr:colOff>
      <xdr:row>61</xdr:row>
      <xdr:rowOff>54427</xdr:rowOff>
    </xdr:to>
    <xdr:pic>
      <xdr:nvPicPr>
        <xdr:cNvPr id="185" name="Grafik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8267" y="22733000"/>
          <a:ext cx="702827" cy="344713"/>
        </a:xfrm>
        <a:prstGeom prst="rect">
          <a:avLst/>
        </a:prstGeom>
      </xdr:spPr>
    </xdr:pic>
    <xdr:clientData/>
  </xdr:twoCellAnchor>
  <xdr:twoCellAnchor>
    <xdr:from>
      <xdr:col>1</xdr:col>
      <xdr:colOff>130635</xdr:colOff>
      <xdr:row>77</xdr:row>
      <xdr:rowOff>32656</xdr:rowOff>
    </xdr:from>
    <xdr:to>
      <xdr:col>1</xdr:col>
      <xdr:colOff>690436</xdr:colOff>
      <xdr:row>77</xdr:row>
      <xdr:rowOff>379186</xdr:rowOff>
    </xdr:to>
    <xdr:pic>
      <xdr:nvPicPr>
        <xdr:cNvPr id="186" name="Grafik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9778" y="29151942"/>
          <a:ext cx="559801" cy="346530"/>
        </a:xfrm>
        <a:prstGeom prst="rect">
          <a:avLst/>
        </a:prstGeom>
      </xdr:spPr>
    </xdr:pic>
    <xdr:clientData/>
  </xdr:twoCellAnchor>
  <xdr:twoCellAnchor>
    <xdr:from>
      <xdr:col>1</xdr:col>
      <xdr:colOff>21778</xdr:colOff>
      <xdr:row>82</xdr:row>
      <xdr:rowOff>2723</xdr:rowOff>
    </xdr:from>
    <xdr:to>
      <xdr:col>1</xdr:col>
      <xdr:colOff>686354</xdr:colOff>
      <xdr:row>82</xdr:row>
      <xdr:rowOff>378463</xdr:rowOff>
    </xdr:to>
    <xdr:pic>
      <xdr:nvPicPr>
        <xdr:cNvPr id="187" name="Grafik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921" y="31027009"/>
          <a:ext cx="664576" cy="3757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61</xdr:row>
      <xdr:rowOff>108857</xdr:rowOff>
    </xdr:from>
    <xdr:to>
      <xdr:col>2</xdr:col>
      <xdr:colOff>9500</xdr:colOff>
      <xdr:row>62</xdr:row>
      <xdr:rowOff>108857</xdr:rowOff>
    </xdr:to>
    <xdr:pic>
      <xdr:nvPicPr>
        <xdr:cNvPr id="190" name="Grafik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9144" y="23132143"/>
          <a:ext cx="717070" cy="381000"/>
        </a:xfrm>
        <a:prstGeom prst="rect">
          <a:avLst/>
        </a:prstGeom>
      </xdr:spPr>
    </xdr:pic>
    <xdr:clientData/>
  </xdr:twoCellAnchor>
  <xdr:twoCellAnchor>
    <xdr:from>
      <xdr:col>1</xdr:col>
      <xdr:colOff>34477</xdr:colOff>
      <xdr:row>62</xdr:row>
      <xdr:rowOff>10885</xdr:rowOff>
    </xdr:from>
    <xdr:to>
      <xdr:col>1</xdr:col>
      <xdr:colOff>685802</xdr:colOff>
      <xdr:row>62</xdr:row>
      <xdr:rowOff>380275</xdr:rowOff>
    </xdr:to>
    <xdr:pic>
      <xdr:nvPicPr>
        <xdr:cNvPr id="191" name="Grafik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620" y="23415171"/>
          <a:ext cx="651325" cy="369390"/>
        </a:xfrm>
        <a:prstGeom prst="rect">
          <a:avLst/>
        </a:prstGeom>
      </xdr:spPr>
    </xdr:pic>
    <xdr:clientData/>
  </xdr:twoCellAnchor>
  <xdr:twoCellAnchor>
    <xdr:from>
      <xdr:col>1</xdr:col>
      <xdr:colOff>52620</xdr:colOff>
      <xdr:row>63</xdr:row>
      <xdr:rowOff>10885</xdr:rowOff>
    </xdr:from>
    <xdr:to>
      <xdr:col>1</xdr:col>
      <xdr:colOff>693059</xdr:colOff>
      <xdr:row>63</xdr:row>
      <xdr:rowOff>380275</xdr:rowOff>
    </xdr:to>
    <xdr:pic>
      <xdr:nvPicPr>
        <xdr:cNvPr id="192" name="Grafik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1763" y="23796171"/>
          <a:ext cx="640439" cy="369390"/>
        </a:xfrm>
        <a:prstGeom prst="rect">
          <a:avLst/>
        </a:prstGeom>
      </xdr:spPr>
    </xdr:pic>
    <xdr:clientData/>
  </xdr:twoCellAnchor>
  <xdr:twoCellAnchor>
    <xdr:from>
      <xdr:col>1</xdr:col>
      <xdr:colOff>52621</xdr:colOff>
      <xdr:row>66</xdr:row>
      <xdr:rowOff>10885</xdr:rowOff>
    </xdr:from>
    <xdr:to>
      <xdr:col>1</xdr:col>
      <xdr:colOff>690339</xdr:colOff>
      <xdr:row>66</xdr:row>
      <xdr:rowOff>380275</xdr:rowOff>
    </xdr:to>
    <xdr:pic>
      <xdr:nvPicPr>
        <xdr:cNvPr id="193" name="Grafik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1764" y="24939171"/>
          <a:ext cx="637718" cy="369390"/>
        </a:xfrm>
        <a:prstGeom prst="rect">
          <a:avLst/>
        </a:prstGeom>
      </xdr:spPr>
    </xdr:pic>
    <xdr:clientData/>
  </xdr:twoCellAnchor>
  <xdr:twoCellAnchor>
    <xdr:from>
      <xdr:col>1</xdr:col>
      <xdr:colOff>52621</xdr:colOff>
      <xdr:row>67</xdr:row>
      <xdr:rowOff>10885</xdr:rowOff>
    </xdr:from>
    <xdr:to>
      <xdr:col>1</xdr:col>
      <xdr:colOff>692153</xdr:colOff>
      <xdr:row>67</xdr:row>
      <xdr:rowOff>380275</xdr:rowOff>
    </xdr:to>
    <xdr:pic>
      <xdr:nvPicPr>
        <xdr:cNvPr id="194" name="Grafik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1764" y="25320171"/>
          <a:ext cx="639532" cy="369390"/>
        </a:xfrm>
        <a:prstGeom prst="rect">
          <a:avLst/>
        </a:prstGeom>
      </xdr:spPr>
    </xdr:pic>
    <xdr:clientData/>
  </xdr:twoCellAnchor>
  <xdr:twoCellAnchor>
    <xdr:from>
      <xdr:col>1</xdr:col>
      <xdr:colOff>52620</xdr:colOff>
      <xdr:row>68</xdr:row>
      <xdr:rowOff>10885</xdr:rowOff>
    </xdr:from>
    <xdr:to>
      <xdr:col>1</xdr:col>
      <xdr:colOff>683541</xdr:colOff>
      <xdr:row>68</xdr:row>
      <xdr:rowOff>380275</xdr:rowOff>
    </xdr:to>
    <xdr:pic>
      <xdr:nvPicPr>
        <xdr:cNvPr id="195" name="Grafik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1763" y="25701171"/>
          <a:ext cx="630921" cy="369390"/>
        </a:xfrm>
        <a:prstGeom prst="rect">
          <a:avLst/>
        </a:prstGeom>
      </xdr:spPr>
    </xdr:pic>
    <xdr:clientData/>
  </xdr:twoCellAnchor>
  <xdr:twoCellAnchor>
    <xdr:from>
      <xdr:col>1</xdr:col>
      <xdr:colOff>34478</xdr:colOff>
      <xdr:row>76</xdr:row>
      <xdr:rowOff>10885</xdr:rowOff>
    </xdr:from>
    <xdr:to>
      <xdr:col>1</xdr:col>
      <xdr:colOff>671749</xdr:colOff>
      <xdr:row>76</xdr:row>
      <xdr:rowOff>380275</xdr:rowOff>
    </xdr:to>
    <xdr:pic>
      <xdr:nvPicPr>
        <xdr:cNvPr id="196" name="Grafik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621" y="28749171"/>
          <a:ext cx="637271" cy="369390"/>
        </a:xfrm>
        <a:prstGeom prst="rect">
          <a:avLst/>
        </a:prstGeom>
      </xdr:spPr>
    </xdr:pic>
    <xdr:clientData/>
  </xdr:twoCellAnchor>
  <xdr:twoCellAnchor>
    <xdr:from>
      <xdr:col>1</xdr:col>
      <xdr:colOff>16336</xdr:colOff>
      <xdr:row>74</xdr:row>
      <xdr:rowOff>10885</xdr:rowOff>
    </xdr:from>
    <xdr:to>
      <xdr:col>1</xdr:col>
      <xdr:colOff>690305</xdr:colOff>
      <xdr:row>74</xdr:row>
      <xdr:rowOff>380275</xdr:rowOff>
    </xdr:to>
    <xdr:pic>
      <xdr:nvPicPr>
        <xdr:cNvPr id="197" name="Grafik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427" y="27973976"/>
          <a:ext cx="673969" cy="369390"/>
        </a:xfrm>
        <a:prstGeom prst="rect">
          <a:avLst/>
        </a:prstGeom>
      </xdr:spPr>
    </xdr:pic>
    <xdr:clientData/>
  </xdr:twoCellAnchor>
  <xdr:twoCellAnchor>
    <xdr:from>
      <xdr:col>1</xdr:col>
      <xdr:colOff>47178</xdr:colOff>
      <xdr:row>75</xdr:row>
      <xdr:rowOff>21774</xdr:rowOff>
    </xdr:from>
    <xdr:to>
      <xdr:col>1</xdr:col>
      <xdr:colOff>684449</xdr:colOff>
      <xdr:row>76</xdr:row>
      <xdr:rowOff>2544</xdr:rowOff>
    </xdr:to>
    <xdr:pic>
      <xdr:nvPicPr>
        <xdr:cNvPr id="198" name="Grafik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321" y="28379060"/>
          <a:ext cx="637271" cy="361770"/>
        </a:xfrm>
        <a:prstGeom prst="rect">
          <a:avLst/>
        </a:prstGeom>
      </xdr:spPr>
    </xdr:pic>
    <xdr:clientData/>
  </xdr:twoCellAnchor>
  <xdr:twoCellAnchor>
    <xdr:from>
      <xdr:col>1</xdr:col>
      <xdr:colOff>55792</xdr:colOff>
      <xdr:row>80</xdr:row>
      <xdr:rowOff>24491</xdr:rowOff>
    </xdr:from>
    <xdr:to>
      <xdr:col>1</xdr:col>
      <xdr:colOff>689888</xdr:colOff>
      <xdr:row>80</xdr:row>
      <xdr:rowOff>378641</xdr:rowOff>
    </xdr:to>
    <xdr:pic>
      <xdr:nvPicPr>
        <xdr:cNvPr id="205" name="Grafik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4935" y="30286777"/>
          <a:ext cx="634096" cy="354150"/>
        </a:xfrm>
        <a:prstGeom prst="rect">
          <a:avLst/>
        </a:prstGeom>
      </xdr:spPr>
    </xdr:pic>
    <xdr:clientData/>
  </xdr:twoCellAnchor>
  <xdr:twoCellAnchor>
    <xdr:from>
      <xdr:col>1</xdr:col>
      <xdr:colOff>63503</xdr:colOff>
      <xdr:row>81</xdr:row>
      <xdr:rowOff>38098</xdr:rowOff>
    </xdr:from>
    <xdr:to>
      <xdr:col>1</xdr:col>
      <xdr:colOff>700139</xdr:colOff>
      <xdr:row>81</xdr:row>
      <xdr:rowOff>378913</xdr:rowOff>
    </xdr:to>
    <xdr:pic>
      <xdr:nvPicPr>
        <xdr:cNvPr id="206" name="Grafik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646" y="30681384"/>
          <a:ext cx="636636" cy="340815"/>
        </a:xfrm>
        <a:prstGeom prst="rect">
          <a:avLst/>
        </a:prstGeom>
      </xdr:spPr>
    </xdr:pic>
    <xdr:clientData/>
  </xdr:twoCellAnchor>
  <xdr:twoCellAnchor>
    <xdr:from>
      <xdr:col>1</xdr:col>
      <xdr:colOff>41646</xdr:colOff>
      <xdr:row>79</xdr:row>
      <xdr:rowOff>10884</xdr:rowOff>
    </xdr:from>
    <xdr:to>
      <xdr:col>1</xdr:col>
      <xdr:colOff>642224</xdr:colOff>
      <xdr:row>79</xdr:row>
      <xdr:rowOff>323273</xdr:rowOff>
    </xdr:to>
    <xdr:pic>
      <xdr:nvPicPr>
        <xdr:cNvPr id="207" name="Grafik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737" y="29878975"/>
          <a:ext cx="600578" cy="312389"/>
        </a:xfrm>
        <a:prstGeom prst="rect">
          <a:avLst/>
        </a:prstGeom>
      </xdr:spPr>
    </xdr:pic>
    <xdr:clientData/>
  </xdr:twoCellAnchor>
  <xdr:twoCellAnchor>
    <xdr:from>
      <xdr:col>1</xdr:col>
      <xdr:colOff>205018</xdr:colOff>
      <xdr:row>112</xdr:row>
      <xdr:rowOff>56125</xdr:rowOff>
    </xdr:from>
    <xdr:to>
      <xdr:col>1</xdr:col>
      <xdr:colOff>691405</xdr:colOff>
      <xdr:row>112</xdr:row>
      <xdr:rowOff>379367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4161" y="43653411"/>
          <a:ext cx="486387" cy="323242"/>
        </a:xfrm>
        <a:prstGeom prst="rect">
          <a:avLst/>
        </a:prstGeom>
      </xdr:spPr>
    </xdr:pic>
    <xdr:clientData/>
  </xdr:twoCellAnchor>
  <xdr:twoCellAnchor>
    <xdr:from>
      <xdr:col>1</xdr:col>
      <xdr:colOff>183244</xdr:colOff>
      <xdr:row>113</xdr:row>
      <xdr:rowOff>85453</xdr:rowOff>
    </xdr:from>
    <xdr:to>
      <xdr:col>1</xdr:col>
      <xdr:colOff>698993</xdr:colOff>
      <xdr:row>113</xdr:row>
      <xdr:rowOff>380883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387" y="44063739"/>
          <a:ext cx="515749" cy="295430"/>
        </a:xfrm>
        <a:prstGeom prst="rect">
          <a:avLst/>
        </a:prstGeom>
      </xdr:spPr>
    </xdr:pic>
    <xdr:clientData/>
  </xdr:twoCellAnchor>
  <xdr:twoCellAnchor>
    <xdr:from>
      <xdr:col>1</xdr:col>
      <xdr:colOff>110675</xdr:colOff>
      <xdr:row>114</xdr:row>
      <xdr:rowOff>34352</xdr:rowOff>
    </xdr:from>
    <xdr:to>
      <xdr:col>1</xdr:col>
      <xdr:colOff>686892</xdr:colOff>
      <xdr:row>114</xdr:row>
      <xdr:rowOff>378704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818" y="44393638"/>
          <a:ext cx="576217" cy="344352"/>
        </a:xfrm>
        <a:prstGeom prst="rect">
          <a:avLst/>
        </a:prstGeom>
      </xdr:spPr>
    </xdr:pic>
    <xdr:clientData/>
  </xdr:twoCellAnchor>
  <xdr:twoCellAnchor>
    <xdr:from>
      <xdr:col>1</xdr:col>
      <xdr:colOff>246745</xdr:colOff>
      <xdr:row>106</xdr:row>
      <xdr:rowOff>76200</xdr:rowOff>
    </xdr:from>
    <xdr:to>
      <xdr:col>1</xdr:col>
      <xdr:colOff>692603</xdr:colOff>
      <xdr:row>107</xdr:row>
      <xdr:rowOff>2176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5888" y="41387486"/>
          <a:ext cx="445858" cy="306976"/>
        </a:xfrm>
        <a:prstGeom prst="rect">
          <a:avLst/>
        </a:prstGeom>
      </xdr:spPr>
    </xdr:pic>
    <xdr:clientData/>
  </xdr:twoCellAnchor>
  <xdr:twoCellAnchor>
    <xdr:from>
      <xdr:col>1</xdr:col>
      <xdr:colOff>116116</xdr:colOff>
      <xdr:row>107</xdr:row>
      <xdr:rowOff>8954</xdr:rowOff>
    </xdr:from>
    <xdr:to>
      <xdr:col>1</xdr:col>
      <xdr:colOff>701405</xdr:colOff>
      <xdr:row>108</xdr:row>
      <xdr:rowOff>2060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5259" y="41701240"/>
          <a:ext cx="585289" cy="374106"/>
        </a:xfrm>
        <a:prstGeom prst="rect">
          <a:avLst/>
        </a:prstGeom>
      </xdr:spPr>
    </xdr:pic>
    <xdr:clientData/>
  </xdr:twoCellAnchor>
  <xdr:twoCellAnchor>
    <xdr:from>
      <xdr:col>1</xdr:col>
      <xdr:colOff>139702</xdr:colOff>
      <xdr:row>108</xdr:row>
      <xdr:rowOff>21771</xdr:rowOff>
    </xdr:from>
    <xdr:to>
      <xdr:col>1</xdr:col>
      <xdr:colOff>689883</xdr:colOff>
      <xdr:row>109</xdr:row>
      <xdr:rowOff>1977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845" y="42095057"/>
          <a:ext cx="550181" cy="361206"/>
        </a:xfrm>
        <a:prstGeom prst="rect">
          <a:avLst/>
        </a:prstGeom>
      </xdr:spPr>
    </xdr:pic>
    <xdr:clientData/>
  </xdr:twoCellAnchor>
  <xdr:twoCellAnchor>
    <xdr:from>
      <xdr:col>0</xdr:col>
      <xdr:colOff>395517</xdr:colOff>
      <xdr:row>121</xdr:row>
      <xdr:rowOff>119744</xdr:rowOff>
    </xdr:from>
    <xdr:to>
      <xdr:col>1</xdr:col>
      <xdr:colOff>693501</xdr:colOff>
      <xdr:row>122</xdr:row>
      <xdr:rowOff>2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5517" y="47146030"/>
          <a:ext cx="697127" cy="261258"/>
        </a:xfrm>
        <a:prstGeom prst="rect">
          <a:avLst/>
        </a:prstGeom>
      </xdr:spPr>
    </xdr:pic>
    <xdr:clientData/>
  </xdr:twoCellAnchor>
  <xdr:twoCellAnchor>
    <xdr:from>
      <xdr:col>1</xdr:col>
      <xdr:colOff>18146</xdr:colOff>
      <xdr:row>123</xdr:row>
      <xdr:rowOff>36286</xdr:rowOff>
    </xdr:from>
    <xdr:to>
      <xdr:col>1</xdr:col>
      <xdr:colOff>693626</xdr:colOff>
      <xdr:row>123</xdr:row>
      <xdr:rowOff>362042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7289" y="47824572"/>
          <a:ext cx="675480" cy="325756"/>
        </a:xfrm>
        <a:prstGeom prst="rect">
          <a:avLst/>
        </a:prstGeom>
      </xdr:spPr>
    </xdr:pic>
    <xdr:clientData/>
  </xdr:twoCellAnchor>
  <xdr:twoCellAnchor>
    <xdr:from>
      <xdr:col>1</xdr:col>
      <xdr:colOff>9256</xdr:colOff>
      <xdr:row>78</xdr:row>
      <xdr:rowOff>20680</xdr:rowOff>
    </xdr:from>
    <xdr:to>
      <xdr:col>1</xdr:col>
      <xdr:colOff>690862</xdr:colOff>
      <xdr:row>78</xdr:row>
      <xdr:rowOff>378640</xdr:rowOff>
    </xdr:to>
    <xdr:pic>
      <xdr:nvPicPr>
        <xdr:cNvPr id="204" name="Grafik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399" y="29520966"/>
          <a:ext cx="681606" cy="357960"/>
        </a:xfrm>
        <a:prstGeom prst="rect">
          <a:avLst/>
        </a:prstGeom>
      </xdr:spPr>
    </xdr:pic>
    <xdr:clientData/>
  </xdr:twoCellAnchor>
  <xdr:twoCellAnchor>
    <xdr:from>
      <xdr:col>1</xdr:col>
      <xdr:colOff>107107</xdr:colOff>
      <xdr:row>92</xdr:row>
      <xdr:rowOff>12665</xdr:rowOff>
    </xdr:from>
    <xdr:to>
      <xdr:col>1</xdr:col>
      <xdr:colOff>698969</xdr:colOff>
      <xdr:row>93</xdr:row>
      <xdr:rowOff>0</xdr:rowOff>
    </xdr:to>
    <xdr:grpSp>
      <xdr:nvGrpSpPr>
        <xdr:cNvPr id="87" name="Gruppier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pSpPr/>
      </xdr:nvGrpSpPr>
      <xdr:grpSpPr>
        <a:xfrm>
          <a:off x="506250" y="36243951"/>
          <a:ext cx="591862" cy="368335"/>
          <a:chOff x="660462" y="39323701"/>
          <a:chExt cx="1893612" cy="1225585"/>
        </a:xfrm>
      </xdr:grpSpPr>
      <xdr:pic>
        <xdr:nvPicPr>
          <xdr:cNvPr id="145" name="Grafik 144" descr="Ein Bild, das Axt, sitzend, verschieden, Anzeige enthält.&#10;&#10;Automatisch generierte Beschreibung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60462" y="39323701"/>
            <a:ext cx="1858378" cy="1225585"/>
          </a:xfrm>
          <a:prstGeom prst="rect">
            <a:avLst/>
          </a:prstGeom>
        </xdr:spPr>
      </xdr:pic>
      <xdr:sp macro="" textlink="">
        <xdr:nvSpPr>
          <xdr:cNvPr id="55" name="Rechteck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 rot="19989857">
            <a:off x="2295798" y="40327762"/>
            <a:ext cx="258276" cy="167037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24482</xdr:colOff>
      <xdr:row>94</xdr:row>
      <xdr:rowOff>50337</xdr:rowOff>
    </xdr:from>
    <xdr:to>
      <xdr:col>1</xdr:col>
      <xdr:colOff>759021</xdr:colOff>
      <xdr:row>95</xdr:row>
      <xdr:rowOff>2669</xdr:rowOff>
    </xdr:to>
    <xdr:grpSp>
      <xdr:nvGrpSpPr>
        <xdr:cNvPr id="88" name="Gruppieren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GrpSpPr/>
      </xdr:nvGrpSpPr>
      <xdr:grpSpPr>
        <a:xfrm>
          <a:off x="423625" y="37043623"/>
          <a:ext cx="683739" cy="333332"/>
          <a:chOff x="577837" y="41892301"/>
          <a:chExt cx="1966439" cy="1184232"/>
        </a:xfrm>
      </xdr:grpSpPr>
      <xdr:pic>
        <xdr:nvPicPr>
          <xdr:cNvPr id="153" name="Grafik 152" descr="Ein Bild, das suchend, sitzend, braun, verschieden enthält.&#10;&#10;Automatisch generierte Beschreibung">
            <a:extLst>
              <a:ext uri="{FF2B5EF4-FFF2-40B4-BE49-F238E27FC236}">
                <a16:creationId xmlns:a16="http://schemas.microsoft.com/office/drawing/2014/main" id="{00000000-0008-0000-0000-00009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7837" y="41892301"/>
            <a:ext cx="1771588" cy="1184232"/>
          </a:xfrm>
          <a:prstGeom prst="rect">
            <a:avLst/>
          </a:prstGeom>
        </xdr:spPr>
      </xdr:pic>
      <xdr:sp macro="" textlink="">
        <xdr:nvSpPr>
          <xdr:cNvPr id="59" name="Rechteck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 rot="19989857">
            <a:off x="2289810" y="42860595"/>
            <a:ext cx="254466" cy="174657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93800</xdr:colOff>
      <xdr:row>102</xdr:row>
      <xdr:rowOff>17146</xdr:rowOff>
    </xdr:from>
    <xdr:to>
      <xdr:col>1</xdr:col>
      <xdr:colOff>703413</xdr:colOff>
      <xdr:row>102</xdr:row>
      <xdr:rowOff>479045</xdr:rowOff>
    </xdr:to>
    <xdr:grpSp>
      <xdr:nvGrpSpPr>
        <xdr:cNvPr id="89" name="Gruppieren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GrpSpPr/>
      </xdr:nvGrpSpPr>
      <xdr:grpSpPr>
        <a:xfrm>
          <a:off x="492943" y="40185432"/>
          <a:ext cx="609613" cy="461899"/>
          <a:chOff x="647155" y="52010038"/>
          <a:chExt cx="1905013" cy="1192149"/>
        </a:xfrm>
      </xdr:grpSpPr>
      <xdr:pic>
        <xdr:nvPicPr>
          <xdr:cNvPr id="130" name="Grafik 129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47155" y="52010038"/>
            <a:ext cx="1796796" cy="1192149"/>
          </a:xfrm>
          <a:prstGeom prst="rect">
            <a:avLst/>
          </a:prstGeom>
        </xdr:spPr>
      </xdr:pic>
      <xdr:sp macro="" textlink="">
        <xdr:nvSpPr>
          <xdr:cNvPr id="64" name="Rechteck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>
          <a:xfrm rot="19989857">
            <a:off x="2297702" y="52976417"/>
            <a:ext cx="254466" cy="167037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66952</xdr:colOff>
      <xdr:row>73</xdr:row>
      <xdr:rowOff>20411</xdr:rowOff>
    </xdr:from>
    <xdr:to>
      <xdr:col>1</xdr:col>
      <xdr:colOff>748000</xdr:colOff>
      <xdr:row>73</xdr:row>
      <xdr:rowOff>507276</xdr:rowOff>
    </xdr:to>
    <xdr:grpSp>
      <xdr:nvGrpSpPr>
        <xdr:cNvPr id="67" name="Gruppieren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GrpSpPr/>
      </xdr:nvGrpSpPr>
      <xdr:grpSpPr>
        <a:xfrm>
          <a:off x="466095" y="28123697"/>
          <a:ext cx="642948" cy="359865"/>
          <a:chOff x="615046" y="20345672"/>
          <a:chExt cx="1898978" cy="1224735"/>
        </a:xfrm>
      </xdr:grpSpPr>
      <xdr:pic>
        <xdr:nvPicPr>
          <xdr:cNvPr id="183" name="Grafik 182">
            <a:extLst>
              <a:ext uri="{FF2B5EF4-FFF2-40B4-BE49-F238E27FC236}">
                <a16:creationId xmlns:a16="http://schemas.microsoft.com/office/drawing/2014/main" id="{00000000-0008-0000-0000-0000B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5046" y="20345672"/>
            <a:ext cx="1824912" cy="1224735"/>
          </a:xfrm>
          <a:prstGeom prst="rect">
            <a:avLst/>
          </a:prstGeom>
        </xdr:spPr>
      </xdr:pic>
      <xdr:sp macro="" textlink="">
        <xdr:nvSpPr>
          <xdr:cNvPr id="66" name="Rechteck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>
          <a:xfrm rot="19989857">
            <a:off x="2259605" y="21309875"/>
            <a:ext cx="25441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85094</xdr:colOff>
      <xdr:row>72</xdr:row>
      <xdr:rowOff>20410</xdr:rowOff>
    </xdr:from>
    <xdr:to>
      <xdr:col>1</xdr:col>
      <xdr:colOff>766413</xdr:colOff>
      <xdr:row>72</xdr:row>
      <xdr:rowOff>507275</xdr:rowOff>
    </xdr:to>
    <xdr:grpSp>
      <xdr:nvGrpSpPr>
        <xdr:cNvPr id="86" name="Gruppieren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GrpSpPr/>
      </xdr:nvGrpSpPr>
      <xdr:grpSpPr>
        <a:xfrm>
          <a:off x="484237" y="27742696"/>
          <a:ext cx="624169" cy="359865"/>
          <a:chOff x="611236" y="19084017"/>
          <a:chExt cx="1925919" cy="1217115"/>
        </a:xfrm>
      </xdr:grpSpPr>
      <xdr:pic>
        <xdr:nvPicPr>
          <xdr:cNvPr id="175" name="Grafik 174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4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1236" y="19084017"/>
            <a:ext cx="1832532" cy="1217115"/>
          </a:xfrm>
          <a:prstGeom prst="rect">
            <a:avLst/>
          </a:prstGeom>
        </xdr:spPr>
      </xdr:pic>
      <xdr:sp macro="" textlink="">
        <xdr:nvSpPr>
          <xdr:cNvPr id="69" name="Rechteck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/>
        </xdr:nvSpPr>
        <xdr:spPr>
          <a:xfrm rot="19989857">
            <a:off x="2271306" y="20065637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76024</xdr:colOff>
      <xdr:row>71</xdr:row>
      <xdr:rowOff>20410</xdr:rowOff>
    </xdr:from>
    <xdr:to>
      <xdr:col>1</xdr:col>
      <xdr:colOff>755652</xdr:colOff>
      <xdr:row>71</xdr:row>
      <xdr:rowOff>507275</xdr:rowOff>
    </xdr:to>
    <xdr:grpSp>
      <xdr:nvGrpSpPr>
        <xdr:cNvPr id="85" name="Gruppier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GrpSpPr/>
      </xdr:nvGrpSpPr>
      <xdr:grpSpPr>
        <a:xfrm>
          <a:off x="475167" y="27361696"/>
          <a:ext cx="635178" cy="359865"/>
          <a:chOff x="611236" y="17818553"/>
          <a:chExt cx="1908503" cy="1217115"/>
        </a:xfrm>
      </xdr:grpSpPr>
      <xdr:pic>
        <xdr:nvPicPr>
          <xdr:cNvPr id="201" name="Grafik 200">
            <a:extLst>
              <a:ext uri="{FF2B5EF4-FFF2-40B4-BE49-F238E27FC236}">
                <a16:creationId xmlns:a16="http://schemas.microsoft.com/office/drawing/2014/main" id="{00000000-0008-0000-0000-0000C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1236" y="17818553"/>
            <a:ext cx="1828531" cy="1217115"/>
          </a:xfrm>
          <a:prstGeom prst="rect">
            <a:avLst/>
          </a:prstGeom>
        </xdr:spPr>
      </xdr:pic>
      <xdr:sp macro="" textlink="">
        <xdr:nvSpPr>
          <xdr:cNvPr id="71" name="Rechteck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/>
        </xdr:nvSpPr>
        <xdr:spPr>
          <a:xfrm rot="19989857">
            <a:off x="2253890" y="18808065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57881</xdr:colOff>
      <xdr:row>70</xdr:row>
      <xdr:rowOff>20410</xdr:rowOff>
    </xdr:from>
    <xdr:to>
      <xdr:col>1</xdr:col>
      <xdr:colOff>739200</xdr:colOff>
      <xdr:row>70</xdr:row>
      <xdr:rowOff>507275</xdr:rowOff>
    </xdr:to>
    <xdr:grpSp>
      <xdr:nvGrpSpPr>
        <xdr:cNvPr id="84" name="Gruppieren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GrpSpPr/>
      </xdr:nvGrpSpPr>
      <xdr:grpSpPr>
        <a:xfrm>
          <a:off x="457024" y="26980696"/>
          <a:ext cx="655919" cy="359865"/>
          <a:chOff x="611236" y="16553089"/>
          <a:chExt cx="1925919" cy="1217115"/>
        </a:xfrm>
      </xdr:grpSpPr>
      <xdr:pic>
        <xdr:nvPicPr>
          <xdr:cNvPr id="171" name="Grafik 170">
            <a:extLs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1236" y="16553089"/>
            <a:ext cx="1826731" cy="1217115"/>
          </a:xfrm>
          <a:prstGeom prst="rect">
            <a:avLst/>
          </a:prstGeom>
        </xdr:spPr>
      </xdr:pic>
      <xdr:sp macro="" textlink="">
        <xdr:nvSpPr>
          <xdr:cNvPr id="72" name="Rechteck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/>
        </xdr:nvSpPr>
        <xdr:spPr>
          <a:xfrm rot="19989857">
            <a:off x="2271306" y="17534709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66952</xdr:colOff>
      <xdr:row>69</xdr:row>
      <xdr:rowOff>20410</xdr:rowOff>
    </xdr:from>
    <xdr:to>
      <xdr:col>1</xdr:col>
      <xdr:colOff>748273</xdr:colOff>
      <xdr:row>69</xdr:row>
      <xdr:rowOff>507275</xdr:rowOff>
    </xdr:to>
    <xdr:grpSp>
      <xdr:nvGrpSpPr>
        <xdr:cNvPr id="83" name="Gruppieren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GrpSpPr/>
      </xdr:nvGrpSpPr>
      <xdr:grpSpPr>
        <a:xfrm>
          <a:off x="466095" y="26599696"/>
          <a:ext cx="643221" cy="359865"/>
          <a:chOff x="611236" y="15287624"/>
          <a:chExt cx="1925921" cy="1217115"/>
        </a:xfrm>
      </xdr:grpSpPr>
      <xdr:pic>
        <xdr:nvPicPr>
          <xdr:cNvPr id="172" name="Grafik 171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7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1236" y="15287624"/>
            <a:ext cx="1828869" cy="1217115"/>
          </a:xfrm>
          <a:prstGeom prst="rect">
            <a:avLst/>
          </a:prstGeom>
        </xdr:spPr>
      </xdr:pic>
      <xdr:sp macro="" textlink="">
        <xdr:nvSpPr>
          <xdr:cNvPr id="74" name="Rechteck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/>
        </xdr:nvSpPr>
        <xdr:spPr>
          <a:xfrm rot="19989857">
            <a:off x="2271308" y="16277135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84369</xdr:colOff>
      <xdr:row>65</xdr:row>
      <xdr:rowOff>132261</xdr:rowOff>
    </xdr:from>
    <xdr:to>
      <xdr:col>1</xdr:col>
      <xdr:colOff>748394</xdr:colOff>
      <xdr:row>66</xdr:row>
      <xdr:rowOff>2583</xdr:rowOff>
    </xdr:to>
    <xdr:grpSp>
      <xdr:nvGrpSpPr>
        <xdr:cNvPr id="82" name="Gruppieren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GrpSpPr/>
      </xdr:nvGrpSpPr>
      <xdr:grpSpPr>
        <a:xfrm>
          <a:off x="483512" y="25187547"/>
          <a:ext cx="625925" cy="251322"/>
          <a:chOff x="628653" y="10337618"/>
          <a:chExt cx="1909590" cy="1102222"/>
        </a:xfrm>
      </xdr:grpSpPr>
      <xdr:pic>
        <xdr:nvPicPr>
          <xdr:cNvPr id="182" name="Grafik 181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28653" y="10337618"/>
            <a:ext cx="1546313" cy="1102222"/>
          </a:xfrm>
          <a:prstGeom prst="rect">
            <a:avLst/>
          </a:prstGeom>
        </xdr:spPr>
      </xdr:pic>
      <xdr:sp macro="" textlink="">
        <xdr:nvSpPr>
          <xdr:cNvPr id="75" name="Rechteck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/>
        </xdr:nvSpPr>
        <xdr:spPr>
          <a:xfrm rot="19989857">
            <a:off x="2272394" y="11216095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85096</xdr:colOff>
      <xdr:row>64</xdr:row>
      <xdr:rowOff>145143</xdr:rowOff>
    </xdr:from>
    <xdr:to>
      <xdr:col>1</xdr:col>
      <xdr:colOff>734786</xdr:colOff>
      <xdr:row>65</xdr:row>
      <xdr:rowOff>53705</xdr:rowOff>
    </xdr:to>
    <xdr:grpSp>
      <xdr:nvGrpSpPr>
        <xdr:cNvPr id="81" name="Gruppieren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pSpPr/>
      </xdr:nvGrpSpPr>
      <xdr:grpSpPr>
        <a:xfrm>
          <a:off x="484239" y="24819429"/>
          <a:ext cx="624290" cy="289562"/>
          <a:chOff x="611237" y="9151893"/>
          <a:chExt cx="1884672" cy="1025525"/>
        </a:xfrm>
      </xdr:grpSpPr>
      <xdr:pic>
        <xdr:nvPicPr>
          <xdr:cNvPr id="180" name="Grafik 179">
            <a:extLst>
              <a:ext uri="{FF2B5EF4-FFF2-40B4-BE49-F238E27FC236}">
                <a16:creationId xmlns:a16="http://schemas.microsoft.com/office/drawing/2014/main" id="{00000000-0008-0000-0000-0000B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11237" y="9151893"/>
            <a:ext cx="1756623" cy="1025525"/>
          </a:xfrm>
          <a:prstGeom prst="rect">
            <a:avLst/>
          </a:prstGeom>
        </xdr:spPr>
      </xdr:pic>
      <xdr:sp macro="" textlink="">
        <xdr:nvSpPr>
          <xdr:cNvPr id="80" name="Rechteck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 rot="19989857">
            <a:off x="2230060" y="9822451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45357</xdr:colOff>
      <xdr:row>41</xdr:row>
      <xdr:rowOff>55910</xdr:rowOff>
    </xdr:from>
    <xdr:to>
      <xdr:col>1</xdr:col>
      <xdr:colOff>667496</xdr:colOff>
      <xdr:row>42</xdr:row>
      <xdr:rowOff>36892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4500" y="15078196"/>
          <a:ext cx="622139" cy="361982"/>
        </a:xfrm>
        <a:prstGeom prst="rect">
          <a:avLst/>
        </a:prstGeom>
      </xdr:spPr>
    </xdr:pic>
    <xdr:clientData/>
  </xdr:twoCellAnchor>
  <xdr:twoCellAnchor>
    <xdr:from>
      <xdr:col>1</xdr:col>
      <xdr:colOff>117928</xdr:colOff>
      <xdr:row>41</xdr:row>
      <xdr:rowOff>360251</xdr:rowOff>
    </xdr:from>
    <xdr:to>
      <xdr:col>1</xdr:col>
      <xdr:colOff>690481</xdr:colOff>
      <xdr:row>42</xdr:row>
      <xdr:rowOff>379520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071" y="15382537"/>
          <a:ext cx="572553" cy="400269"/>
        </a:xfrm>
        <a:prstGeom prst="rect">
          <a:avLst/>
        </a:prstGeom>
      </xdr:spPr>
    </xdr:pic>
    <xdr:clientData/>
  </xdr:twoCellAnchor>
  <xdr:twoCellAnchor>
    <xdr:from>
      <xdr:col>1</xdr:col>
      <xdr:colOff>25396</xdr:colOff>
      <xdr:row>44</xdr:row>
      <xdr:rowOff>9072</xdr:rowOff>
    </xdr:from>
    <xdr:to>
      <xdr:col>1</xdr:col>
      <xdr:colOff>680357</xdr:colOff>
      <xdr:row>45</xdr:row>
      <xdr:rowOff>45358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539" y="16174358"/>
          <a:ext cx="654961" cy="417286"/>
        </a:xfrm>
        <a:prstGeom prst="rect">
          <a:avLst/>
        </a:prstGeom>
      </xdr:spPr>
    </xdr:pic>
    <xdr:clientData/>
  </xdr:twoCellAnchor>
  <xdr:twoCellAnchor>
    <xdr:from>
      <xdr:col>1</xdr:col>
      <xdr:colOff>87817</xdr:colOff>
      <xdr:row>45</xdr:row>
      <xdr:rowOff>22639</xdr:rowOff>
    </xdr:from>
    <xdr:to>
      <xdr:col>1</xdr:col>
      <xdr:colOff>675943</xdr:colOff>
      <xdr:row>45</xdr:row>
      <xdr:rowOff>377889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960" y="16568925"/>
          <a:ext cx="588126" cy="355250"/>
        </a:xfrm>
        <a:prstGeom prst="rect">
          <a:avLst/>
        </a:prstGeom>
      </xdr:spPr>
    </xdr:pic>
    <xdr:clientData/>
  </xdr:twoCellAnchor>
  <xdr:twoCellAnchor>
    <xdr:from>
      <xdr:col>1</xdr:col>
      <xdr:colOff>117780</xdr:colOff>
      <xdr:row>46</xdr:row>
      <xdr:rowOff>12912</xdr:rowOff>
    </xdr:from>
    <xdr:to>
      <xdr:col>1</xdr:col>
      <xdr:colOff>681776</xdr:colOff>
      <xdr:row>46</xdr:row>
      <xdr:rowOff>379592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6923" y="16940198"/>
          <a:ext cx="563996" cy="366680"/>
        </a:xfrm>
        <a:prstGeom prst="rect">
          <a:avLst/>
        </a:prstGeom>
      </xdr:spPr>
    </xdr:pic>
    <xdr:clientData/>
  </xdr:twoCellAnchor>
  <xdr:twoCellAnchor>
    <xdr:from>
      <xdr:col>1</xdr:col>
      <xdr:colOff>104090</xdr:colOff>
      <xdr:row>47</xdr:row>
      <xdr:rowOff>57404</xdr:rowOff>
    </xdr:from>
    <xdr:to>
      <xdr:col>1</xdr:col>
      <xdr:colOff>692216</xdr:colOff>
      <xdr:row>48</xdr:row>
      <xdr:rowOff>2542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233" y="17365690"/>
          <a:ext cx="588126" cy="326138"/>
        </a:xfrm>
        <a:prstGeom prst="rect">
          <a:avLst/>
        </a:prstGeom>
      </xdr:spPr>
    </xdr:pic>
    <xdr:clientData/>
  </xdr:twoCellAnchor>
  <xdr:twoCellAnchor>
    <xdr:from>
      <xdr:col>1</xdr:col>
      <xdr:colOff>175309</xdr:colOff>
      <xdr:row>48</xdr:row>
      <xdr:rowOff>27162</xdr:rowOff>
    </xdr:from>
    <xdr:to>
      <xdr:col>1</xdr:col>
      <xdr:colOff>674444</xdr:colOff>
      <xdr:row>49</xdr:row>
      <xdr:rowOff>1412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452" y="17716448"/>
          <a:ext cx="499135" cy="355250"/>
        </a:xfrm>
        <a:prstGeom prst="rect">
          <a:avLst/>
        </a:prstGeom>
      </xdr:spPr>
    </xdr:pic>
    <xdr:clientData/>
  </xdr:twoCellAnchor>
  <xdr:twoCellAnchor>
    <xdr:from>
      <xdr:col>1</xdr:col>
      <xdr:colOff>110456</xdr:colOff>
      <xdr:row>49</xdr:row>
      <xdr:rowOff>29158</xdr:rowOff>
    </xdr:from>
    <xdr:to>
      <xdr:col>1</xdr:col>
      <xdr:colOff>676266</xdr:colOff>
      <xdr:row>49</xdr:row>
      <xdr:rowOff>378058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599" y="18099444"/>
          <a:ext cx="565810" cy="348900"/>
        </a:xfrm>
        <a:prstGeom prst="rect">
          <a:avLst/>
        </a:prstGeom>
      </xdr:spPr>
    </xdr:pic>
    <xdr:clientData/>
  </xdr:twoCellAnchor>
  <xdr:twoCellAnchor>
    <xdr:from>
      <xdr:col>1</xdr:col>
      <xdr:colOff>110707</xdr:colOff>
      <xdr:row>50</xdr:row>
      <xdr:rowOff>27176</xdr:rowOff>
    </xdr:from>
    <xdr:to>
      <xdr:col>1</xdr:col>
      <xdr:colOff>668897</xdr:colOff>
      <xdr:row>50</xdr:row>
      <xdr:rowOff>378343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850" y="18478462"/>
          <a:ext cx="558190" cy="351167"/>
        </a:xfrm>
        <a:prstGeom prst="rect">
          <a:avLst/>
        </a:prstGeom>
      </xdr:spPr>
    </xdr:pic>
    <xdr:clientData/>
  </xdr:twoCellAnchor>
  <xdr:twoCellAnchor>
    <xdr:from>
      <xdr:col>1</xdr:col>
      <xdr:colOff>54646</xdr:colOff>
      <xdr:row>51</xdr:row>
      <xdr:rowOff>42362</xdr:rowOff>
    </xdr:from>
    <xdr:to>
      <xdr:col>1</xdr:col>
      <xdr:colOff>676971</xdr:colOff>
      <xdr:row>51</xdr:row>
      <xdr:rowOff>378562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3789" y="18874648"/>
          <a:ext cx="622325" cy="336200"/>
        </a:xfrm>
        <a:prstGeom prst="rect">
          <a:avLst/>
        </a:prstGeom>
      </xdr:spPr>
    </xdr:pic>
    <xdr:clientData/>
  </xdr:twoCellAnchor>
  <xdr:twoCellAnchor>
    <xdr:from>
      <xdr:col>1</xdr:col>
      <xdr:colOff>37592</xdr:colOff>
      <xdr:row>52</xdr:row>
      <xdr:rowOff>48754</xdr:rowOff>
    </xdr:from>
    <xdr:to>
      <xdr:col>1</xdr:col>
      <xdr:colOff>676427</xdr:colOff>
      <xdr:row>53</xdr:row>
      <xdr:rowOff>2683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735" y="19262040"/>
          <a:ext cx="638835" cy="334929"/>
        </a:xfrm>
        <a:prstGeom prst="rect">
          <a:avLst/>
        </a:prstGeom>
      </xdr:spPr>
    </xdr:pic>
    <xdr:clientData/>
  </xdr:twoCellAnchor>
  <xdr:twoCellAnchor>
    <xdr:from>
      <xdr:col>1</xdr:col>
      <xdr:colOff>9093</xdr:colOff>
      <xdr:row>53</xdr:row>
      <xdr:rowOff>75662</xdr:rowOff>
    </xdr:from>
    <xdr:to>
      <xdr:col>1</xdr:col>
      <xdr:colOff>686663</xdr:colOff>
      <xdr:row>54</xdr:row>
      <xdr:rowOff>3019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36" y="19669948"/>
          <a:ext cx="677570" cy="308357"/>
        </a:xfrm>
        <a:prstGeom prst="rect">
          <a:avLst/>
        </a:prstGeom>
      </xdr:spPr>
    </xdr:pic>
    <xdr:clientData/>
  </xdr:twoCellAnchor>
  <xdr:twoCellAnchor>
    <xdr:from>
      <xdr:col>1</xdr:col>
      <xdr:colOff>107248</xdr:colOff>
      <xdr:row>54</xdr:row>
      <xdr:rowOff>136769</xdr:rowOff>
    </xdr:from>
    <xdr:to>
      <xdr:col>1</xdr:col>
      <xdr:colOff>685758</xdr:colOff>
      <xdr:row>54</xdr:row>
      <xdr:rowOff>379834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2"/>
        <a:stretch/>
      </xdr:blipFill>
      <xdr:spPr>
        <a:xfrm>
          <a:off x="506391" y="20112055"/>
          <a:ext cx="578510" cy="243065"/>
        </a:xfrm>
        <a:prstGeom prst="rect">
          <a:avLst/>
        </a:prstGeom>
      </xdr:spPr>
    </xdr:pic>
    <xdr:clientData/>
  </xdr:twoCellAnchor>
  <xdr:twoCellAnchor>
    <xdr:from>
      <xdr:col>1</xdr:col>
      <xdr:colOff>90472</xdr:colOff>
      <xdr:row>55</xdr:row>
      <xdr:rowOff>16642</xdr:rowOff>
    </xdr:from>
    <xdr:to>
      <xdr:col>1</xdr:col>
      <xdr:colOff>686924</xdr:colOff>
      <xdr:row>56</xdr:row>
      <xdr:rowOff>272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615" y="20372928"/>
          <a:ext cx="596452" cy="364630"/>
        </a:xfrm>
        <a:prstGeom prst="rect">
          <a:avLst/>
        </a:prstGeom>
      </xdr:spPr>
    </xdr:pic>
    <xdr:clientData/>
  </xdr:twoCellAnchor>
  <xdr:twoCellAnchor>
    <xdr:from>
      <xdr:col>1</xdr:col>
      <xdr:colOff>64904</xdr:colOff>
      <xdr:row>56</xdr:row>
      <xdr:rowOff>14315</xdr:rowOff>
    </xdr:from>
    <xdr:to>
      <xdr:col>1</xdr:col>
      <xdr:colOff>692072</xdr:colOff>
      <xdr:row>56</xdr:row>
      <xdr:rowOff>364482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047" y="20751601"/>
          <a:ext cx="627168" cy="350167"/>
        </a:xfrm>
        <a:prstGeom prst="rect">
          <a:avLst/>
        </a:prstGeom>
      </xdr:spPr>
    </xdr:pic>
    <xdr:clientData/>
  </xdr:twoCellAnchor>
  <xdr:twoCellAnchor>
    <xdr:from>
      <xdr:col>1</xdr:col>
      <xdr:colOff>67313</xdr:colOff>
      <xdr:row>85</xdr:row>
      <xdr:rowOff>42885</xdr:rowOff>
    </xdr:from>
    <xdr:to>
      <xdr:col>1</xdr:col>
      <xdr:colOff>759117</xdr:colOff>
      <xdr:row>85</xdr:row>
      <xdr:rowOff>501949</xdr:rowOff>
    </xdr:to>
    <xdr:grpSp>
      <xdr:nvGrpSpPr>
        <xdr:cNvPr id="68" name="Gruppieren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/>
      </xdr:nvGrpSpPr>
      <xdr:grpSpPr>
        <a:xfrm>
          <a:off x="466456" y="32972171"/>
          <a:ext cx="641004" cy="459064"/>
          <a:chOff x="643467" y="58182934"/>
          <a:chExt cx="1986497" cy="1230488"/>
        </a:xfrm>
      </xdr:grpSpPr>
      <xdr:pic>
        <xdr:nvPicPr>
          <xdr:cNvPr id="65" name="Grafik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43467" y="58182934"/>
            <a:ext cx="1845733" cy="1230488"/>
          </a:xfrm>
          <a:prstGeom prst="rect">
            <a:avLst/>
          </a:prstGeom>
        </xdr:spPr>
      </xdr:pic>
      <xdr:sp macro="" textlink="">
        <xdr:nvSpPr>
          <xdr:cNvPr id="37" name="Rechteck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 rot="19989857">
            <a:off x="2367509" y="59204998"/>
            <a:ext cx="262455" cy="183603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47208</xdr:colOff>
      <xdr:row>57</xdr:row>
      <xdr:rowOff>51954</xdr:rowOff>
    </xdr:from>
    <xdr:to>
      <xdr:col>1</xdr:col>
      <xdr:colOff>685499</xdr:colOff>
      <xdr:row>57</xdr:row>
      <xdr:rowOff>505984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351" y="21170240"/>
          <a:ext cx="638291" cy="454030"/>
        </a:xfrm>
        <a:prstGeom prst="rect">
          <a:avLst/>
        </a:prstGeom>
      </xdr:spPr>
    </xdr:pic>
    <xdr:clientData/>
  </xdr:twoCellAnchor>
  <xdr:twoCellAnchor>
    <xdr:from>
      <xdr:col>1</xdr:col>
      <xdr:colOff>85458</xdr:colOff>
      <xdr:row>58</xdr:row>
      <xdr:rowOff>80051</xdr:rowOff>
    </xdr:from>
    <xdr:to>
      <xdr:col>1</xdr:col>
      <xdr:colOff>676296</xdr:colOff>
      <xdr:row>58</xdr:row>
      <xdr:rowOff>488635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601" y="21706337"/>
          <a:ext cx="590838" cy="408584"/>
        </a:xfrm>
        <a:prstGeom prst="rect">
          <a:avLst/>
        </a:prstGeom>
      </xdr:spPr>
    </xdr:pic>
    <xdr:clientData/>
  </xdr:twoCellAnchor>
  <xdr:twoCellAnchor>
    <xdr:from>
      <xdr:col>1</xdr:col>
      <xdr:colOff>56083</xdr:colOff>
      <xdr:row>59</xdr:row>
      <xdr:rowOff>16494</xdr:rowOff>
    </xdr:from>
    <xdr:to>
      <xdr:col>1</xdr:col>
      <xdr:colOff>690384</xdr:colOff>
      <xdr:row>59</xdr:row>
      <xdr:rowOff>489857</xdr:rowOff>
    </xdr:to>
    <xdr:pic>
      <xdr:nvPicPr>
        <xdr:cNvPr id="70" name="Grafik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5226" y="22150780"/>
          <a:ext cx="634301" cy="473363"/>
        </a:xfrm>
        <a:prstGeom prst="rect">
          <a:avLst/>
        </a:prstGeom>
      </xdr:spPr>
    </xdr:pic>
    <xdr:clientData/>
  </xdr:twoCellAnchor>
  <xdr:twoCellAnchor>
    <xdr:from>
      <xdr:col>1</xdr:col>
      <xdr:colOff>19827</xdr:colOff>
      <xdr:row>43</xdr:row>
      <xdr:rowOff>18143</xdr:rowOff>
    </xdr:from>
    <xdr:to>
      <xdr:col>1</xdr:col>
      <xdr:colOff>698093</xdr:colOff>
      <xdr:row>44</xdr:row>
      <xdr:rowOff>18146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8970" y="15802429"/>
          <a:ext cx="678266" cy="381003"/>
        </a:xfrm>
        <a:prstGeom prst="rect">
          <a:avLst/>
        </a:prstGeom>
      </xdr:spPr>
    </xdr:pic>
    <xdr:clientData/>
  </xdr:twoCellAnchor>
  <xdr:twoCellAnchor>
    <xdr:from>
      <xdr:col>1</xdr:col>
      <xdr:colOff>61597</xdr:colOff>
      <xdr:row>124</xdr:row>
      <xdr:rowOff>40822</xdr:rowOff>
    </xdr:from>
    <xdr:to>
      <xdr:col>1</xdr:col>
      <xdr:colOff>694874</xdr:colOff>
      <xdr:row>125</xdr:row>
      <xdr:rowOff>3036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740" y="48210108"/>
          <a:ext cx="633277" cy="470214"/>
        </a:xfrm>
        <a:prstGeom prst="rect">
          <a:avLst/>
        </a:prstGeom>
      </xdr:spPr>
    </xdr:pic>
    <xdr:clientData/>
  </xdr:twoCellAnchor>
  <xdr:twoCellAnchor>
    <xdr:from>
      <xdr:col>1</xdr:col>
      <xdr:colOff>89266</xdr:colOff>
      <xdr:row>125</xdr:row>
      <xdr:rowOff>75926</xdr:rowOff>
    </xdr:from>
    <xdr:to>
      <xdr:col>1</xdr:col>
      <xdr:colOff>683041</xdr:colOff>
      <xdr:row>125</xdr:row>
      <xdr:rowOff>506365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09" y="48753212"/>
          <a:ext cx="593775" cy="430439"/>
        </a:xfrm>
        <a:prstGeom prst="rect">
          <a:avLst/>
        </a:prstGeom>
      </xdr:spPr>
    </xdr:pic>
    <xdr:clientData/>
  </xdr:twoCellAnchor>
  <xdr:twoCellAnchor>
    <xdr:from>
      <xdr:col>1</xdr:col>
      <xdr:colOff>52526</xdr:colOff>
      <xdr:row>126</xdr:row>
      <xdr:rowOff>7167</xdr:rowOff>
    </xdr:from>
    <xdr:to>
      <xdr:col>1</xdr:col>
      <xdr:colOff>682174</xdr:colOff>
      <xdr:row>126</xdr:row>
      <xdr:rowOff>488666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1669" y="49192453"/>
          <a:ext cx="629648" cy="481499"/>
        </a:xfrm>
        <a:prstGeom prst="rect">
          <a:avLst/>
        </a:prstGeom>
      </xdr:spPr>
    </xdr:pic>
    <xdr:clientData/>
  </xdr:twoCellAnchor>
  <xdr:twoCellAnchor>
    <xdr:from>
      <xdr:col>1</xdr:col>
      <xdr:colOff>13610</xdr:colOff>
      <xdr:row>137</xdr:row>
      <xdr:rowOff>32657</xdr:rowOff>
    </xdr:from>
    <xdr:to>
      <xdr:col>1</xdr:col>
      <xdr:colOff>671285</xdr:colOff>
      <xdr:row>137</xdr:row>
      <xdr:rowOff>479483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3" y="52265943"/>
          <a:ext cx="657675" cy="446826"/>
        </a:xfrm>
        <a:prstGeom prst="rect">
          <a:avLst/>
        </a:prstGeom>
      </xdr:spPr>
    </xdr:pic>
    <xdr:clientData/>
  </xdr:twoCellAnchor>
  <xdr:twoCellAnchor>
    <xdr:from>
      <xdr:col>1</xdr:col>
      <xdr:colOff>66586</xdr:colOff>
      <xdr:row>164</xdr:row>
      <xdr:rowOff>27056</xdr:rowOff>
    </xdr:from>
    <xdr:to>
      <xdr:col>1</xdr:col>
      <xdr:colOff>677093</xdr:colOff>
      <xdr:row>165</xdr:row>
      <xdr:rowOff>3164</xdr:rowOff>
    </xdr:to>
    <xdr:pic>
      <xdr:nvPicPr>
        <xdr:cNvPr id="78" name="Grafik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729" y="61658342"/>
          <a:ext cx="610507" cy="484108"/>
        </a:xfrm>
        <a:prstGeom prst="rect">
          <a:avLst/>
        </a:prstGeom>
      </xdr:spPr>
    </xdr:pic>
    <xdr:clientData/>
  </xdr:twoCellAnchor>
  <xdr:twoCellAnchor>
    <xdr:from>
      <xdr:col>1</xdr:col>
      <xdr:colOff>86180</xdr:colOff>
      <xdr:row>165</xdr:row>
      <xdr:rowOff>69460</xdr:rowOff>
    </xdr:from>
    <xdr:to>
      <xdr:col>1</xdr:col>
      <xdr:colOff>675460</xdr:colOff>
      <xdr:row>166</xdr:row>
      <xdr:rowOff>18406</xdr:rowOff>
    </xdr:to>
    <xdr:pic>
      <xdr:nvPicPr>
        <xdr:cNvPr id="79" name="Grafik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323" y="62208746"/>
          <a:ext cx="589280" cy="456946"/>
        </a:xfrm>
        <a:prstGeom prst="rect">
          <a:avLst/>
        </a:prstGeom>
      </xdr:spPr>
    </xdr:pic>
    <xdr:clientData/>
  </xdr:twoCellAnchor>
  <xdr:twoCellAnchor>
    <xdr:from>
      <xdr:col>1</xdr:col>
      <xdr:colOff>103599</xdr:colOff>
      <xdr:row>166</xdr:row>
      <xdr:rowOff>39187</xdr:rowOff>
    </xdr:from>
    <xdr:to>
      <xdr:col>1</xdr:col>
      <xdr:colOff>650787</xdr:colOff>
      <xdr:row>166</xdr:row>
      <xdr:rowOff>489753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742" y="62686473"/>
          <a:ext cx="547188" cy="450566"/>
        </a:xfrm>
        <a:prstGeom prst="rect">
          <a:avLst/>
        </a:prstGeom>
      </xdr:spPr>
    </xdr:pic>
    <xdr:clientData/>
  </xdr:twoCellAnchor>
  <xdr:twoCellAnchor>
    <xdr:from>
      <xdr:col>1</xdr:col>
      <xdr:colOff>30458</xdr:colOff>
      <xdr:row>83</xdr:row>
      <xdr:rowOff>117928</xdr:rowOff>
    </xdr:from>
    <xdr:to>
      <xdr:col>1</xdr:col>
      <xdr:colOff>748153</xdr:colOff>
      <xdr:row>84</xdr:row>
      <xdr:rowOff>2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9601" y="40032214"/>
          <a:ext cx="717695" cy="390074"/>
        </a:xfrm>
        <a:prstGeom prst="rect">
          <a:avLst/>
        </a:prstGeom>
      </xdr:spPr>
    </xdr:pic>
    <xdr:clientData/>
  </xdr:twoCellAnchor>
  <xdr:twoCellAnchor>
    <xdr:from>
      <xdr:col>1</xdr:col>
      <xdr:colOff>1805372</xdr:colOff>
      <xdr:row>83</xdr:row>
      <xdr:rowOff>1124998</xdr:rowOff>
    </xdr:from>
    <xdr:to>
      <xdr:col>2</xdr:col>
      <xdr:colOff>879</xdr:colOff>
      <xdr:row>84</xdr:row>
      <xdr:rowOff>21203</xdr:rowOff>
    </xdr:to>
    <xdr:sp macro="" textlink="">
      <xdr:nvSpPr>
        <xdr:cNvPr id="35" name="Rechtec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 rot="19989857">
          <a:off x="2317990" y="89877216"/>
          <a:ext cx="273689" cy="15696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59834</xdr:colOff>
      <xdr:row>84</xdr:row>
      <xdr:rowOff>159755</xdr:rowOff>
    </xdr:from>
    <xdr:to>
      <xdr:col>1</xdr:col>
      <xdr:colOff>741138</xdr:colOff>
      <xdr:row>84</xdr:row>
      <xdr:rowOff>507135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8977" y="40582041"/>
          <a:ext cx="681304" cy="347380"/>
        </a:xfrm>
        <a:prstGeom prst="rect">
          <a:avLst/>
        </a:prstGeom>
      </xdr:spPr>
    </xdr:pic>
    <xdr:clientData/>
  </xdr:twoCellAnchor>
  <xdr:twoCellAnchor>
    <xdr:from>
      <xdr:col>1</xdr:col>
      <xdr:colOff>88584</xdr:colOff>
      <xdr:row>89</xdr:row>
      <xdr:rowOff>56776</xdr:rowOff>
    </xdr:from>
    <xdr:to>
      <xdr:col>1</xdr:col>
      <xdr:colOff>701612</xdr:colOff>
      <xdr:row>89</xdr:row>
      <xdr:rowOff>495514</xdr:rowOff>
    </xdr:to>
    <xdr:pic>
      <xdr:nvPicPr>
        <xdr:cNvPr id="118" name="Grafik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491996" y="34488717"/>
          <a:ext cx="613028" cy="438738"/>
        </a:xfrm>
        <a:prstGeom prst="rect">
          <a:avLst/>
        </a:prstGeom>
      </xdr:spPr>
    </xdr:pic>
    <xdr:clientData/>
  </xdr:twoCellAnchor>
  <xdr:twoCellAnchor>
    <xdr:from>
      <xdr:col>1</xdr:col>
      <xdr:colOff>115265</xdr:colOff>
      <xdr:row>88</xdr:row>
      <xdr:rowOff>71718</xdr:rowOff>
    </xdr:from>
    <xdr:to>
      <xdr:col>1</xdr:col>
      <xdr:colOff>686354</xdr:colOff>
      <xdr:row>89</xdr:row>
      <xdr:rowOff>113</xdr:rowOff>
    </xdr:to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514408" y="34017004"/>
          <a:ext cx="571089" cy="436395"/>
        </a:xfrm>
        <a:prstGeom prst="rect">
          <a:avLst/>
        </a:prstGeom>
      </xdr:spPr>
    </xdr:pic>
    <xdr:clientData/>
  </xdr:twoCellAnchor>
  <xdr:twoCellAnchor>
    <xdr:from>
      <xdr:col>1</xdr:col>
      <xdr:colOff>115054</xdr:colOff>
      <xdr:row>87</xdr:row>
      <xdr:rowOff>89648</xdr:rowOff>
    </xdr:from>
    <xdr:to>
      <xdr:col>1</xdr:col>
      <xdr:colOff>686256</xdr:colOff>
      <xdr:row>87</xdr:row>
      <xdr:rowOff>507919</xdr:rowOff>
    </xdr:to>
    <xdr:pic>
      <xdr:nvPicPr>
        <xdr:cNvPr id="120" name="Grafik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514197" y="33526934"/>
          <a:ext cx="571202" cy="418271"/>
        </a:xfrm>
        <a:prstGeom prst="rect">
          <a:avLst/>
        </a:prstGeom>
      </xdr:spPr>
    </xdr:pic>
    <xdr:clientData/>
  </xdr:twoCellAnchor>
  <xdr:twoCellAnchor>
    <xdr:from>
      <xdr:col>1</xdr:col>
      <xdr:colOff>44635</xdr:colOff>
      <xdr:row>152</xdr:row>
      <xdr:rowOff>13400</xdr:rowOff>
    </xdr:from>
    <xdr:to>
      <xdr:col>1</xdr:col>
      <xdr:colOff>691421</xdr:colOff>
      <xdr:row>152</xdr:row>
      <xdr:rowOff>487783</xdr:rowOff>
    </xdr:to>
    <xdr:pic>
      <xdr:nvPicPr>
        <xdr:cNvPr id="96" name="Grafik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3778" y="58342686"/>
          <a:ext cx="646786" cy="474383"/>
        </a:xfrm>
        <a:prstGeom prst="rect">
          <a:avLst/>
        </a:prstGeom>
      </xdr:spPr>
    </xdr:pic>
    <xdr:clientData/>
  </xdr:twoCellAnchor>
  <xdr:twoCellAnchor>
    <xdr:from>
      <xdr:col>1</xdr:col>
      <xdr:colOff>41005</xdr:colOff>
      <xdr:row>150</xdr:row>
      <xdr:rowOff>53952</xdr:rowOff>
    </xdr:from>
    <xdr:to>
      <xdr:col>1</xdr:col>
      <xdr:colOff>700135</xdr:colOff>
      <xdr:row>151</xdr:row>
      <xdr:rowOff>27306</xdr:rowOff>
    </xdr:to>
    <xdr:pic>
      <xdr:nvPicPr>
        <xdr:cNvPr id="98" name="Grafik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148" y="57367238"/>
          <a:ext cx="659130" cy="481354"/>
        </a:xfrm>
        <a:prstGeom prst="rect">
          <a:avLst/>
        </a:prstGeom>
      </xdr:spPr>
    </xdr:pic>
    <xdr:clientData/>
  </xdr:twoCellAnchor>
  <xdr:twoCellAnchor>
    <xdr:from>
      <xdr:col>1</xdr:col>
      <xdr:colOff>51165</xdr:colOff>
      <xdr:row>151</xdr:row>
      <xdr:rowOff>2060</xdr:rowOff>
    </xdr:from>
    <xdr:to>
      <xdr:col>1</xdr:col>
      <xdr:colOff>690154</xdr:colOff>
      <xdr:row>152</xdr:row>
      <xdr:rowOff>460</xdr:rowOff>
    </xdr:to>
    <xdr:pic>
      <xdr:nvPicPr>
        <xdr:cNvPr id="99" name="Grafik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308" y="57823346"/>
          <a:ext cx="638989" cy="506400"/>
        </a:xfrm>
        <a:prstGeom prst="rect">
          <a:avLst/>
        </a:prstGeom>
      </xdr:spPr>
    </xdr:pic>
    <xdr:clientData/>
  </xdr:twoCellAnchor>
  <xdr:twoCellAnchor>
    <xdr:from>
      <xdr:col>1</xdr:col>
      <xdr:colOff>88903</xdr:colOff>
      <xdr:row>138</xdr:row>
      <xdr:rowOff>56760</xdr:rowOff>
    </xdr:from>
    <xdr:to>
      <xdr:col>1</xdr:col>
      <xdr:colOff>685803</xdr:colOff>
      <xdr:row>139</xdr:row>
      <xdr:rowOff>16972</xdr:rowOff>
    </xdr:to>
    <xdr:pic>
      <xdr:nvPicPr>
        <xdr:cNvPr id="100" name="Grafik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046" y="52798046"/>
          <a:ext cx="596900" cy="341212"/>
        </a:xfrm>
        <a:prstGeom prst="rect">
          <a:avLst/>
        </a:prstGeom>
      </xdr:spPr>
    </xdr:pic>
    <xdr:clientData/>
  </xdr:twoCellAnchor>
  <xdr:twoCellAnchor>
    <xdr:from>
      <xdr:col>1</xdr:col>
      <xdr:colOff>50803</xdr:colOff>
      <xdr:row>139</xdr:row>
      <xdr:rowOff>134141</xdr:rowOff>
    </xdr:from>
    <xdr:to>
      <xdr:col>1</xdr:col>
      <xdr:colOff>686984</xdr:colOff>
      <xdr:row>140</xdr:row>
      <xdr:rowOff>98884</xdr:rowOff>
    </xdr:to>
    <xdr:pic>
      <xdr:nvPicPr>
        <xdr:cNvPr id="101" name="Grafik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946" y="53256427"/>
          <a:ext cx="636181" cy="345743"/>
        </a:xfrm>
        <a:prstGeom prst="rect">
          <a:avLst/>
        </a:prstGeom>
      </xdr:spPr>
    </xdr:pic>
    <xdr:clientData/>
  </xdr:twoCellAnchor>
  <xdr:twoCellAnchor>
    <xdr:from>
      <xdr:col>1</xdr:col>
      <xdr:colOff>29394</xdr:colOff>
      <xdr:row>140</xdr:row>
      <xdr:rowOff>74361</xdr:rowOff>
    </xdr:from>
    <xdr:to>
      <xdr:col>1</xdr:col>
      <xdr:colOff>680993</xdr:colOff>
      <xdr:row>141</xdr:row>
      <xdr:rowOff>55068</xdr:rowOff>
    </xdr:to>
    <xdr:pic>
      <xdr:nvPicPr>
        <xdr:cNvPr id="102" name="Grafik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37" y="53577647"/>
          <a:ext cx="651599" cy="361707"/>
        </a:xfrm>
        <a:prstGeom prst="rect">
          <a:avLst/>
        </a:prstGeom>
      </xdr:spPr>
    </xdr:pic>
    <xdr:clientData/>
  </xdr:twoCellAnchor>
  <xdr:twoCellAnchor>
    <xdr:from>
      <xdr:col>1</xdr:col>
      <xdr:colOff>75114</xdr:colOff>
      <xdr:row>141</xdr:row>
      <xdr:rowOff>27461</xdr:rowOff>
    </xdr:from>
    <xdr:to>
      <xdr:col>1</xdr:col>
      <xdr:colOff>686619</xdr:colOff>
      <xdr:row>141</xdr:row>
      <xdr:rowOff>378285</xdr:rowOff>
    </xdr:to>
    <xdr:pic>
      <xdr:nvPicPr>
        <xdr:cNvPr id="103" name="Grafik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257" y="53911747"/>
          <a:ext cx="611505" cy="350824"/>
        </a:xfrm>
        <a:prstGeom prst="rect">
          <a:avLst/>
        </a:prstGeom>
      </xdr:spPr>
    </xdr:pic>
    <xdr:clientData/>
  </xdr:twoCellAnchor>
  <xdr:twoCellAnchor>
    <xdr:from>
      <xdr:col>1</xdr:col>
      <xdr:colOff>50804</xdr:colOff>
      <xdr:row>142</xdr:row>
      <xdr:rowOff>97763</xdr:rowOff>
    </xdr:from>
    <xdr:to>
      <xdr:col>1</xdr:col>
      <xdr:colOff>682006</xdr:colOff>
      <xdr:row>143</xdr:row>
      <xdr:rowOff>20787</xdr:rowOff>
    </xdr:to>
    <xdr:pic>
      <xdr:nvPicPr>
        <xdr:cNvPr id="105" name="Grafik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947" y="54363049"/>
          <a:ext cx="631202" cy="304024"/>
        </a:xfrm>
        <a:prstGeom prst="rect">
          <a:avLst/>
        </a:prstGeom>
      </xdr:spPr>
    </xdr:pic>
    <xdr:clientData/>
  </xdr:twoCellAnchor>
  <xdr:twoCellAnchor>
    <xdr:from>
      <xdr:col>0</xdr:col>
      <xdr:colOff>396606</xdr:colOff>
      <xdr:row>143</xdr:row>
      <xdr:rowOff>131783</xdr:rowOff>
    </xdr:from>
    <xdr:to>
      <xdr:col>1</xdr:col>
      <xdr:colOff>678004</xdr:colOff>
      <xdr:row>144</xdr:row>
      <xdr:rowOff>76030</xdr:rowOff>
    </xdr:to>
    <xdr:pic>
      <xdr:nvPicPr>
        <xdr:cNvPr id="106" name="Grafik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6606" y="54778069"/>
          <a:ext cx="680541" cy="325247"/>
        </a:xfrm>
        <a:prstGeom prst="rect">
          <a:avLst/>
        </a:prstGeom>
      </xdr:spPr>
    </xdr:pic>
    <xdr:clientData/>
  </xdr:twoCellAnchor>
  <xdr:twoCellAnchor>
    <xdr:from>
      <xdr:col>1</xdr:col>
      <xdr:colOff>32297</xdr:colOff>
      <xdr:row>144</xdr:row>
      <xdr:rowOff>76624</xdr:rowOff>
    </xdr:from>
    <xdr:to>
      <xdr:col>1</xdr:col>
      <xdr:colOff>691071</xdr:colOff>
      <xdr:row>144</xdr:row>
      <xdr:rowOff>378298</xdr:rowOff>
    </xdr:to>
    <xdr:pic>
      <xdr:nvPicPr>
        <xdr:cNvPr id="107" name="Grafik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440" y="55103910"/>
          <a:ext cx="658774" cy="301674"/>
        </a:xfrm>
        <a:prstGeom prst="rect">
          <a:avLst/>
        </a:prstGeom>
      </xdr:spPr>
    </xdr:pic>
    <xdr:clientData/>
  </xdr:twoCellAnchor>
  <xdr:twoCellAnchor>
    <xdr:from>
      <xdr:col>1</xdr:col>
      <xdr:colOff>46086</xdr:colOff>
      <xdr:row>145</xdr:row>
      <xdr:rowOff>16844</xdr:rowOff>
    </xdr:from>
    <xdr:to>
      <xdr:col>1</xdr:col>
      <xdr:colOff>682000</xdr:colOff>
      <xdr:row>146</xdr:row>
      <xdr:rowOff>1742</xdr:rowOff>
    </xdr:to>
    <xdr:pic>
      <xdr:nvPicPr>
        <xdr:cNvPr id="108" name="Grafik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229" y="55425130"/>
          <a:ext cx="635914" cy="365898"/>
        </a:xfrm>
        <a:prstGeom prst="rect">
          <a:avLst/>
        </a:prstGeom>
      </xdr:spPr>
    </xdr:pic>
    <xdr:clientData/>
  </xdr:twoCellAnchor>
  <xdr:twoCellAnchor>
    <xdr:from>
      <xdr:col>1</xdr:col>
      <xdr:colOff>61325</xdr:colOff>
      <xdr:row>146</xdr:row>
      <xdr:rowOff>35081</xdr:rowOff>
    </xdr:from>
    <xdr:to>
      <xdr:col>1</xdr:col>
      <xdr:colOff>682722</xdr:colOff>
      <xdr:row>146</xdr:row>
      <xdr:rowOff>378285</xdr:rowOff>
    </xdr:to>
    <xdr:pic>
      <xdr:nvPicPr>
        <xdr:cNvPr id="109" name="Grafik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468" y="55824367"/>
          <a:ext cx="621397" cy="343204"/>
        </a:xfrm>
        <a:prstGeom prst="rect">
          <a:avLst/>
        </a:prstGeom>
      </xdr:spPr>
    </xdr:pic>
    <xdr:clientData/>
  </xdr:twoCellAnchor>
  <xdr:twoCellAnchor>
    <xdr:from>
      <xdr:col>1</xdr:col>
      <xdr:colOff>79833</xdr:colOff>
      <xdr:row>147</xdr:row>
      <xdr:rowOff>82523</xdr:rowOff>
    </xdr:from>
    <xdr:to>
      <xdr:col>1</xdr:col>
      <xdr:colOff>672935</xdr:colOff>
      <xdr:row>148</xdr:row>
      <xdr:rowOff>1738</xdr:rowOff>
    </xdr:to>
    <xdr:pic>
      <xdr:nvPicPr>
        <xdr:cNvPr id="110" name="Grafik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976" y="56252809"/>
          <a:ext cx="593102" cy="300215"/>
        </a:xfrm>
        <a:prstGeom prst="rect">
          <a:avLst/>
        </a:prstGeom>
      </xdr:spPr>
    </xdr:pic>
    <xdr:clientData/>
  </xdr:twoCellAnchor>
  <xdr:twoCellAnchor>
    <xdr:from>
      <xdr:col>1</xdr:col>
      <xdr:colOff>125553</xdr:colOff>
      <xdr:row>148</xdr:row>
      <xdr:rowOff>94224</xdr:rowOff>
    </xdr:from>
    <xdr:to>
      <xdr:col>1</xdr:col>
      <xdr:colOff>667866</xdr:colOff>
      <xdr:row>148</xdr:row>
      <xdr:rowOff>378296</xdr:rowOff>
    </xdr:to>
    <xdr:pic>
      <xdr:nvPicPr>
        <xdr:cNvPr id="111" name="Grafik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4696" y="56645510"/>
          <a:ext cx="542313" cy="284072"/>
        </a:xfrm>
        <a:prstGeom prst="rect">
          <a:avLst/>
        </a:prstGeom>
      </xdr:spPr>
    </xdr:pic>
    <xdr:clientData/>
  </xdr:twoCellAnchor>
  <xdr:twoCellAnchor>
    <xdr:from>
      <xdr:col>1</xdr:col>
      <xdr:colOff>64593</xdr:colOff>
      <xdr:row>149</xdr:row>
      <xdr:rowOff>33629</xdr:rowOff>
    </xdr:from>
    <xdr:to>
      <xdr:col>1</xdr:col>
      <xdr:colOff>674038</xdr:colOff>
      <xdr:row>149</xdr:row>
      <xdr:rowOff>363778</xdr:rowOff>
    </xdr:to>
    <xdr:pic>
      <xdr:nvPicPr>
        <xdr:cNvPr id="112" name="Grafik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736" y="56965915"/>
          <a:ext cx="609445" cy="330149"/>
        </a:xfrm>
        <a:prstGeom prst="rect">
          <a:avLst/>
        </a:prstGeom>
      </xdr:spPr>
    </xdr:pic>
    <xdr:clientData/>
  </xdr:twoCellAnchor>
  <xdr:twoCellAnchor>
    <xdr:from>
      <xdr:col>1</xdr:col>
      <xdr:colOff>1642743</xdr:colOff>
      <xdr:row>8</xdr:row>
      <xdr:rowOff>0</xdr:rowOff>
    </xdr:from>
    <xdr:to>
      <xdr:col>1</xdr:col>
      <xdr:colOff>1908592</xdr:colOff>
      <xdr:row>8</xdr:row>
      <xdr:rowOff>0</xdr:rowOff>
    </xdr:to>
    <xdr:sp macro="" textlink="">
      <xdr:nvSpPr>
        <xdr:cNvPr id="155" name="Rechteck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 rot="19989857">
          <a:off x="2173834" y="6627051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1642743</xdr:colOff>
      <xdr:row>7</xdr:row>
      <xdr:rowOff>1062142</xdr:rowOff>
    </xdr:from>
    <xdr:to>
      <xdr:col>1</xdr:col>
      <xdr:colOff>1908592</xdr:colOff>
      <xdr:row>7</xdr:row>
      <xdr:rowOff>1252191</xdr:rowOff>
    </xdr:to>
    <xdr:sp macro="" textlink="">
      <xdr:nvSpPr>
        <xdr:cNvPr id="164" name="Rechteck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 rot="19989857">
          <a:off x="2173834" y="5566024"/>
          <a:ext cx="265849" cy="0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1642743</xdr:colOff>
      <xdr:row>8</xdr:row>
      <xdr:rowOff>0</xdr:rowOff>
    </xdr:from>
    <xdr:to>
      <xdr:col>1</xdr:col>
      <xdr:colOff>1908592</xdr:colOff>
      <xdr:row>8</xdr:row>
      <xdr:rowOff>0</xdr:rowOff>
    </xdr:to>
    <xdr:sp macro="" textlink="">
      <xdr:nvSpPr>
        <xdr:cNvPr id="173" name="Rechteck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 rot="19989857">
          <a:off x="2173834" y="6627051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1642743</xdr:colOff>
      <xdr:row>8</xdr:row>
      <xdr:rowOff>0</xdr:rowOff>
    </xdr:from>
    <xdr:to>
      <xdr:col>1</xdr:col>
      <xdr:colOff>1908592</xdr:colOff>
      <xdr:row>8</xdr:row>
      <xdr:rowOff>0</xdr:rowOff>
    </xdr:to>
    <xdr:sp macro="" textlink="">
      <xdr:nvSpPr>
        <xdr:cNvPr id="178" name="Rechteck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 rot="19989857">
          <a:off x="2173834" y="5566024"/>
          <a:ext cx="265849" cy="0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145148</xdr:colOff>
      <xdr:row>31</xdr:row>
      <xdr:rowOff>43706</xdr:rowOff>
    </xdr:from>
    <xdr:to>
      <xdr:col>1</xdr:col>
      <xdr:colOff>668157</xdr:colOff>
      <xdr:row>32</xdr:row>
      <xdr:rowOff>75058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544291" y="11128992"/>
          <a:ext cx="523009" cy="412352"/>
        </a:xfrm>
        <a:prstGeom prst="rect">
          <a:avLst/>
        </a:prstGeom>
      </xdr:spPr>
    </xdr:pic>
    <xdr:clientData/>
  </xdr:twoCellAnchor>
  <xdr:twoCellAnchor>
    <xdr:from>
      <xdr:col>1</xdr:col>
      <xdr:colOff>207819</xdr:colOff>
      <xdr:row>32</xdr:row>
      <xdr:rowOff>103910</xdr:rowOff>
    </xdr:from>
    <xdr:to>
      <xdr:col>1</xdr:col>
      <xdr:colOff>662214</xdr:colOff>
      <xdr:row>33</xdr:row>
      <xdr:rowOff>2310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6962" y="14110196"/>
          <a:ext cx="454395" cy="406400"/>
        </a:xfrm>
        <a:prstGeom prst="rect">
          <a:avLst/>
        </a:prstGeom>
      </xdr:spPr>
    </xdr:pic>
    <xdr:clientData/>
  </xdr:twoCellAnchor>
  <xdr:twoCellAnchor>
    <xdr:from>
      <xdr:col>1</xdr:col>
      <xdr:colOff>108859</xdr:colOff>
      <xdr:row>32</xdr:row>
      <xdr:rowOff>378115</xdr:rowOff>
    </xdr:from>
    <xdr:to>
      <xdr:col>1</xdr:col>
      <xdr:colOff>681264</xdr:colOff>
      <xdr:row>34</xdr:row>
      <xdr:rowOff>57727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508002" y="11844401"/>
          <a:ext cx="572405" cy="441612"/>
        </a:xfrm>
        <a:prstGeom prst="rect">
          <a:avLst/>
        </a:prstGeom>
      </xdr:spPr>
    </xdr:pic>
    <xdr:clientData/>
  </xdr:twoCellAnchor>
  <xdr:twoCellAnchor>
    <xdr:from>
      <xdr:col>1</xdr:col>
      <xdr:colOff>193801</xdr:colOff>
      <xdr:row>34</xdr:row>
      <xdr:rowOff>11545</xdr:rowOff>
    </xdr:from>
    <xdr:to>
      <xdr:col>1</xdr:col>
      <xdr:colOff>698501</xdr:colOff>
      <xdr:row>35</xdr:row>
      <xdr:rowOff>11545</xdr:rowOff>
    </xdr:to>
    <xdr:pic>
      <xdr:nvPicPr>
        <xdr:cNvPr id="97" name="Grafik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592944" y="15033831"/>
          <a:ext cx="504700" cy="508000"/>
        </a:xfrm>
        <a:prstGeom prst="rect">
          <a:avLst/>
        </a:prstGeom>
      </xdr:spPr>
    </xdr:pic>
    <xdr:clientData/>
  </xdr:twoCellAnchor>
  <xdr:twoCellAnchor>
    <xdr:from>
      <xdr:col>1</xdr:col>
      <xdr:colOff>260601</xdr:colOff>
      <xdr:row>35</xdr:row>
      <xdr:rowOff>46182</xdr:rowOff>
    </xdr:from>
    <xdr:to>
      <xdr:col>1</xdr:col>
      <xdr:colOff>663644</xdr:colOff>
      <xdr:row>36</xdr:row>
      <xdr:rowOff>63916</xdr:rowOff>
    </xdr:to>
    <xdr:pic>
      <xdr:nvPicPr>
        <xdr:cNvPr id="104" name="Grafik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659744" y="15576468"/>
          <a:ext cx="403043" cy="525734"/>
        </a:xfrm>
        <a:prstGeom prst="rect">
          <a:avLst/>
        </a:prstGeom>
      </xdr:spPr>
    </xdr:pic>
    <xdr:clientData/>
  </xdr:twoCellAnchor>
  <xdr:twoCellAnchor>
    <xdr:from>
      <xdr:col>1</xdr:col>
      <xdr:colOff>151743</xdr:colOff>
      <xdr:row>36</xdr:row>
      <xdr:rowOff>46182</xdr:rowOff>
    </xdr:from>
    <xdr:to>
      <xdr:col>1</xdr:col>
      <xdr:colOff>681772</xdr:colOff>
      <xdr:row>37</xdr:row>
      <xdr:rowOff>63919</xdr:rowOff>
    </xdr:to>
    <xdr:pic>
      <xdr:nvPicPr>
        <xdr:cNvPr id="117" name="Grafik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550886" y="16084468"/>
          <a:ext cx="530029" cy="525737"/>
        </a:xfrm>
        <a:prstGeom prst="rect">
          <a:avLst/>
        </a:prstGeom>
      </xdr:spPr>
    </xdr:pic>
    <xdr:clientData/>
  </xdr:twoCellAnchor>
  <xdr:twoCellAnchor>
    <xdr:from>
      <xdr:col>1</xdr:col>
      <xdr:colOff>223491</xdr:colOff>
      <xdr:row>37</xdr:row>
      <xdr:rowOff>69272</xdr:rowOff>
    </xdr:from>
    <xdr:to>
      <xdr:col>1</xdr:col>
      <xdr:colOff>677227</xdr:colOff>
      <xdr:row>38</xdr:row>
      <xdr:rowOff>154769</xdr:rowOff>
    </xdr:to>
    <xdr:pic>
      <xdr:nvPicPr>
        <xdr:cNvPr id="124" name="Grafik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622634" y="16615558"/>
          <a:ext cx="453736" cy="593497"/>
        </a:xfrm>
        <a:prstGeom prst="rect">
          <a:avLst/>
        </a:prstGeom>
      </xdr:spPr>
    </xdr:pic>
    <xdr:clientData/>
  </xdr:twoCellAnchor>
  <xdr:twoCellAnchor>
    <xdr:from>
      <xdr:col>1</xdr:col>
      <xdr:colOff>192978</xdr:colOff>
      <xdr:row>38</xdr:row>
      <xdr:rowOff>138545</xdr:rowOff>
    </xdr:from>
    <xdr:to>
      <xdr:col>1</xdr:col>
      <xdr:colOff>700978</xdr:colOff>
      <xdr:row>39</xdr:row>
      <xdr:rowOff>46904</xdr:rowOff>
    </xdr:to>
    <xdr:pic>
      <xdr:nvPicPr>
        <xdr:cNvPr id="125" name="Grafik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592121" y="17192831"/>
          <a:ext cx="508000" cy="416359"/>
        </a:xfrm>
        <a:prstGeom prst="rect">
          <a:avLst/>
        </a:prstGeom>
      </xdr:spPr>
    </xdr:pic>
    <xdr:clientData/>
  </xdr:twoCellAnchor>
  <xdr:twoCellAnchor>
    <xdr:from>
      <xdr:col>1</xdr:col>
      <xdr:colOff>181429</xdr:colOff>
      <xdr:row>39</xdr:row>
      <xdr:rowOff>7566</xdr:rowOff>
    </xdr:from>
    <xdr:to>
      <xdr:col>1</xdr:col>
      <xdr:colOff>553357</xdr:colOff>
      <xdr:row>39</xdr:row>
      <xdr:rowOff>353499</xdr:rowOff>
    </xdr:to>
    <xdr:pic>
      <xdr:nvPicPr>
        <xdr:cNvPr id="127" name="Grafik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580572" y="14140852"/>
          <a:ext cx="371928" cy="345933"/>
        </a:xfrm>
        <a:prstGeom prst="rect">
          <a:avLst/>
        </a:prstGeom>
      </xdr:spPr>
    </xdr:pic>
    <xdr:clientData/>
  </xdr:twoCellAnchor>
  <xdr:twoCellAnchor>
    <xdr:from>
      <xdr:col>1</xdr:col>
      <xdr:colOff>41237</xdr:colOff>
      <xdr:row>40</xdr:row>
      <xdr:rowOff>6935</xdr:rowOff>
    </xdr:from>
    <xdr:to>
      <xdr:col>1</xdr:col>
      <xdr:colOff>692235</xdr:colOff>
      <xdr:row>40</xdr:row>
      <xdr:rowOff>471561</xdr:rowOff>
    </xdr:to>
    <xdr:pic>
      <xdr:nvPicPr>
        <xdr:cNvPr id="133" name="Grafik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380" y="14521221"/>
          <a:ext cx="650998" cy="464626"/>
        </a:xfrm>
        <a:prstGeom prst="rect">
          <a:avLst/>
        </a:prstGeom>
      </xdr:spPr>
    </xdr:pic>
    <xdr:clientData/>
  </xdr:twoCellAnchor>
  <xdr:twoCellAnchor>
    <xdr:from>
      <xdr:col>1</xdr:col>
      <xdr:colOff>140244</xdr:colOff>
      <xdr:row>8</xdr:row>
      <xdr:rowOff>26618</xdr:rowOff>
    </xdr:from>
    <xdr:to>
      <xdr:col>1</xdr:col>
      <xdr:colOff>622551</xdr:colOff>
      <xdr:row>9</xdr:row>
      <xdr:rowOff>74704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id="{55A4AD67-5530-7B11-F373-EB50D83A6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570267" y="2300948"/>
          <a:ext cx="429086" cy="482307"/>
        </a:xfrm>
        <a:prstGeom prst="rect">
          <a:avLst/>
        </a:prstGeom>
      </xdr:spPr>
    </xdr:pic>
    <xdr:clientData/>
  </xdr:twoCellAnchor>
  <xdr:twoCellAnchor>
    <xdr:from>
      <xdr:col>1</xdr:col>
      <xdr:colOff>169042</xdr:colOff>
      <xdr:row>10</xdr:row>
      <xdr:rowOff>74710</xdr:rowOff>
    </xdr:from>
    <xdr:to>
      <xdr:col>1</xdr:col>
      <xdr:colOff>549428</xdr:colOff>
      <xdr:row>10</xdr:row>
      <xdr:rowOff>374762</xdr:rowOff>
    </xdr:to>
    <xdr:pic>
      <xdr:nvPicPr>
        <xdr:cNvPr id="94" name="Grafik 93">
          <a:extLst>
            <a:ext uri="{FF2B5EF4-FFF2-40B4-BE49-F238E27FC236}">
              <a16:creationId xmlns:a16="http://schemas.microsoft.com/office/drawing/2014/main" id="{CFBADBE7-8AD7-8F44-F2C3-6CB3C9347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612621" y="3097484"/>
          <a:ext cx="300052" cy="380386"/>
        </a:xfrm>
        <a:prstGeom prst="rect">
          <a:avLst/>
        </a:prstGeom>
      </xdr:spPr>
    </xdr:pic>
    <xdr:clientData/>
  </xdr:twoCellAnchor>
  <xdr:twoCellAnchor>
    <xdr:from>
      <xdr:col>1</xdr:col>
      <xdr:colOff>166424</xdr:colOff>
      <xdr:row>11</xdr:row>
      <xdr:rowOff>74705</xdr:rowOff>
    </xdr:from>
    <xdr:to>
      <xdr:col>1</xdr:col>
      <xdr:colOff>579783</xdr:colOff>
      <xdr:row>11</xdr:row>
      <xdr:rowOff>378686</xdr:rowOff>
    </xdr:to>
    <xdr:pic>
      <xdr:nvPicPr>
        <xdr:cNvPr id="113" name="Grafik 112">
          <a:extLst>
            <a:ext uri="{FF2B5EF4-FFF2-40B4-BE49-F238E27FC236}">
              <a16:creationId xmlns:a16="http://schemas.microsoft.com/office/drawing/2014/main" id="{B929C5FC-0EDC-1D88-62F2-859E74BF01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624525" y="3463957"/>
          <a:ext cx="303981" cy="413359"/>
        </a:xfrm>
        <a:prstGeom prst="rect">
          <a:avLst/>
        </a:prstGeom>
      </xdr:spPr>
    </xdr:pic>
    <xdr:clientData/>
  </xdr:twoCellAnchor>
  <xdr:twoCellAnchor>
    <xdr:from>
      <xdr:col>1</xdr:col>
      <xdr:colOff>67463</xdr:colOff>
      <xdr:row>12</xdr:row>
      <xdr:rowOff>110838</xdr:rowOff>
    </xdr:from>
    <xdr:to>
      <xdr:col>1</xdr:col>
      <xdr:colOff>657087</xdr:colOff>
      <xdr:row>13</xdr:row>
      <xdr:rowOff>2131</xdr:rowOff>
    </xdr:to>
    <xdr:pic>
      <xdr:nvPicPr>
        <xdr:cNvPr id="116" name="Grafik 115">
          <a:extLst>
            <a:ext uri="{FF2B5EF4-FFF2-40B4-BE49-F238E27FC236}">
              <a16:creationId xmlns:a16="http://schemas.microsoft.com/office/drawing/2014/main" id="{C98C64AE-9326-4D2E-1C3D-B7989336C9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5028" y="3953968"/>
          <a:ext cx="589624" cy="272293"/>
        </a:xfrm>
        <a:prstGeom prst="rect">
          <a:avLst/>
        </a:prstGeom>
      </xdr:spPr>
    </xdr:pic>
    <xdr:clientData/>
  </xdr:twoCellAnchor>
  <xdr:twoCellAnchor>
    <xdr:from>
      <xdr:col>1</xdr:col>
      <xdr:colOff>61805</xdr:colOff>
      <xdr:row>14</xdr:row>
      <xdr:rowOff>94369</xdr:rowOff>
    </xdr:from>
    <xdr:to>
      <xdr:col>1</xdr:col>
      <xdr:colOff>633387</xdr:colOff>
      <xdr:row>15</xdr:row>
      <xdr:rowOff>49696</xdr:rowOff>
    </xdr:to>
    <xdr:pic>
      <xdr:nvPicPr>
        <xdr:cNvPr id="121" name="Grafik 120">
          <a:extLst>
            <a:ext uri="{FF2B5EF4-FFF2-40B4-BE49-F238E27FC236}">
              <a16:creationId xmlns:a16="http://schemas.microsoft.com/office/drawing/2014/main" id="{647CDDC2-C3DF-6C31-EBAE-9C715C8CA8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9370" y="4699499"/>
          <a:ext cx="571582" cy="336327"/>
        </a:xfrm>
        <a:prstGeom prst="rect">
          <a:avLst/>
        </a:prstGeom>
      </xdr:spPr>
    </xdr:pic>
    <xdr:clientData/>
  </xdr:twoCellAnchor>
  <xdr:twoCellAnchor>
    <xdr:from>
      <xdr:col>1</xdr:col>
      <xdr:colOff>142694</xdr:colOff>
      <xdr:row>13</xdr:row>
      <xdr:rowOff>82826</xdr:rowOff>
    </xdr:from>
    <xdr:to>
      <xdr:col>1</xdr:col>
      <xdr:colOff>597648</xdr:colOff>
      <xdr:row>14</xdr:row>
      <xdr:rowOff>17431</xdr:rowOff>
    </xdr:to>
    <xdr:pic>
      <xdr:nvPicPr>
        <xdr:cNvPr id="122" name="Grafik 121">
          <a:extLst>
            <a:ext uri="{FF2B5EF4-FFF2-40B4-BE49-F238E27FC236}">
              <a16:creationId xmlns:a16="http://schemas.microsoft.com/office/drawing/2014/main" id="{828F4A10-2BE1-615D-5A02-850215CDA5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6106" y="4288767"/>
          <a:ext cx="454954" cy="315605"/>
        </a:xfrm>
        <a:prstGeom prst="rect">
          <a:avLst/>
        </a:prstGeom>
      </xdr:spPr>
    </xdr:pic>
    <xdr:clientData/>
  </xdr:twoCellAnchor>
  <xdr:twoCellAnchor>
    <xdr:from>
      <xdr:col>1</xdr:col>
      <xdr:colOff>103026</xdr:colOff>
      <xdr:row>15</xdr:row>
      <xdr:rowOff>171878</xdr:rowOff>
    </xdr:from>
    <xdr:to>
      <xdr:col>1</xdr:col>
      <xdr:colOff>640053</xdr:colOff>
      <xdr:row>16</xdr:row>
      <xdr:rowOff>66261</xdr:rowOff>
    </xdr:to>
    <xdr:pic>
      <xdr:nvPicPr>
        <xdr:cNvPr id="123" name="Grafik 122">
          <a:extLst>
            <a:ext uri="{FF2B5EF4-FFF2-40B4-BE49-F238E27FC236}">
              <a16:creationId xmlns:a16="http://schemas.microsoft.com/office/drawing/2014/main" id="{329C4EFF-9DE9-F5C3-B34D-256CCF8D7A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591" y="5158008"/>
          <a:ext cx="537027" cy="275383"/>
        </a:xfrm>
        <a:prstGeom prst="rect">
          <a:avLst/>
        </a:prstGeom>
      </xdr:spPr>
    </xdr:pic>
    <xdr:clientData/>
  </xdr:twoCellAnchor>
  <xdr:twoCellAnchor>
    <xdr:from>
      <xdr:col>1</xdr:col>
      <xdr:colOff>82078</xdr:colOff>
      <xdr:row>16</xdr:row>
      <xdr:rowOff>116659</xdr:rowOff>
    </xdr:from>
    <xdr:to>
      <xdr:col>1</xdr:col>
      <xdr:colOff>655473</xdr:colOff>
      <xdr:row>17</xdr:row>
      <xdr:rowOff>27609</xdr:rowOff>
    </xdr:to>
    <xdr:pic>
      <xdr:nvPicPr>
        <xdr:cNvPr id="126" name="Grafik 125">
          <a:extLst>
            <a:ext uri="{FF2B5EF4-FFF2-40B4-BE49-F238E27FC236}">
              <a16:creationId xmlns:a16="http://schemas.microsoft.com/office/drawing/2014/main" id="{7B13EB2E-EC00-CE0C-1B92-09398C02F8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9643" y="5483789"/>
          <a:ext cx="573395" cy="291950"/>
        </a:xfrm>
        <a:prstGeom prst="rect">
          <a:avLst/>
        </a:prstGeom>
      </xdr:spPr>
    </xdr:pic>
    <xdr:clientData/>
  </xdr:twoCellAnchor>
  <xdr:twoCellAnchor>
    <xdr:from>
      <xdr:col>1</xdr:col>
      <xdr:colOff>41914</xdr:colOff>
      <xdr:row>27</xdr:row>
      <xdr:rowOff>66913</xdr:rowOff>
    </xdr:from>
    <xdr:to>
      <xdr:col>1</xdr:col>
      <xdr:colOff>609600</xdr:colOff>
      <xdr:row>27</xdr:row>
      <xdr:rowOff>463274</xdr:rowOff>
    </xdr:to>
    <xdr:pic>
      <xdr:nvPicPr>
        <xdr:cNvPr id="134" name="Grafik 133">
          <a:extLst>
            <a:ext uri="{FF2B5EF4-FFF2-40B4-BE49-F238E27FC236}">
              <a16:creationId xmlns:a16="http://schemas.microsoft.com/office/drawing/2014/main" id="{3DB8BD9A-C10F-2551-3184-024E9B1F1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964" y="9617313"/>
          <a:ext cx="567686" cy="396361"/>
        </a:xfrm>
        <a:prstGeom prst="rect">
          <a:avLst/>
        </a:prstGeom>
      </xdr:spPr>
    </xdr:pic>
    <xdr:clientData/>
  </xdr:twoCellAnchor>
  <xdr:twoCellAnchor>
    <xdr:from>
      <xdr:col>1</xdr:col>
      <xdr:colOff>125464</xdr:colOff>
      <xdr:row>9</xdr:row>
      <xdr:rowOff>61899</xdr:rowOff>
    </xdr:from>
    <xdr:to>
      <xdr:col>1</xdr:col>
      <xdr:colOff>627531</xdr:colOff>
      <xdr:row>10</xdr:row>
      <xdr:rowOff>37353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2F523821-8E06-3223-3814-92FEE972FC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601683" y="2671033"/>
          <a:ext cx="356454" cy="502067"/>
        </a:xfrm>
        <a:prstGeom prst="rect">
          <a:avLst/>
        </a:prstGeom>
      </xdr:spPr>
    </xdr:pic>
    <xdr:clientData/>
  </xdr:twoCellAnchor>
  <xdr:twoCellAnchor>
    <xdr:from>
      <xdr:col>1</xdr:col>
      <xdr:colOff>1759528</xdr:colOff>
      <xdr:row>8</xdr:row>
      <xdr:rowOff>969819</xdr:rowOff>
    </xdr:from>
    <xdr:to>
      <xdr:col>1</xdr:col>
      <xdr:colOff>2025377</xdr:colOff>
      <xdr:row>8</xdr:row>
      <xdr:rowOff>1159868</xdr:rowOff>
    </xdr:to>
    <xdr:sp macro="" textlink="">
      <xdr:nvSpPr>
        <xdr:cNvPr id="48" name="Rechteck 47">
          <a:extLst>
            <a:ext uri="{FF2B5EF4-FFF2-40B4-BE49-F238E27FC236}">
              <a16:creationId xmlns:a16="http://schemas.microsoft.com/office/drawing/2014/main" id="{ADAC7AF8-FCA3-4235-B259-4370EBE39E89}"/>
            </a:ext>
          </a:extLst>
        </xdr:cNvPr>
        <xdr:cNvSpPr/>
      </xdr:nvSpPr>
      <xdr:spPr>
        <a:xfrm rot="19989857">
          <a:off x="2272146" y="7592292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1745674</xdr:colOff>
      <xdr:row>9</xdr:row>
      <xdr:rowOff>955963</xdr:rowOff>
    </xdr:from>
    <xdr:to>
      <xdr:col>1</xdr:col>
      <xdr:colOff>2011523</xdr:colOff>
      <xdr:row>9</xdr:row>
      <xdr:rowOff>1146012</xdr:rowOff>
    </xdr:to>
    <xdr:sp macro="" textlink="">
      <xdr:nvSpPr>
        <xdr:cNvPr id="57" name="Rechteck 56">
          <a:extLst>
            <a:ext uri="{FF2B5EF4-FFF2-40B4-BE49-F238E27FC236}">
              <a16:creationId xmlns:a16="http://schemas.microsoft.com/office/drawing/2014/main" id="{B3D7B700-4C08-4F64-A6E6-5D7148464A30}"/>
            </a:ext>
          </a:extLst>
        </xdr:cNvPr>
        <xdr:cNvSpPr/>
      </xdr:nvSpPr>
      <xdr:spPr>
        <a:xfrm rot="19989857">
          <a:off x="2258292" y="8839199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1745674</xdr:colOff>
      <xdr:row>10</xdr:row>
      <xdr:rowOff>969817</xdr:rowOff>
    </xdr:from>
    <xdr:to>
      <xdr:col>1</xdr:col>
      <xdr:colOff>2011523</xdr:colOff>
      <xdr:row>10</xdr:row>
      <xdr:rowOff>1159866</xdr:rowOff>
    </xdr:to>
    <xdr:sp macro="" textlink="">
      <xdr:nvSpPr>
        <xdr:cNvPr id="58" name="Rechteck 57">
          <a:extLst>
            <a:ext uri="{FF2B5EF4-FFF2-40B4-BE49-F238E27FC236}">
              <a16:creationId xmlns:a16="http://schemas.microsoft.com/office/drawing/2014/main" id="{7021B243-A0BB-4787-BDB3-66DD5D6784D8}"/>
            </a:ext>
          </a:extLst>
        </xdr:cNvPr>
        <xdr:cNvSpPr/>
      </xdr:nvSpPr>
      <xdr:spPr>
        <a:xfrm rot="19989857">
          <a:off x="2258292" y="10113817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1759529</xdr:colOff>
      <xdr:row>11</xdr:row>
      <xdr:rowOff>1025237</xdr:rowOff>
    </xdr:from>
    <xdr:to>
      <xdr:col>1</xdr:col>
      <xdr:colOff>2025378</xdr:colOff>
      <xdr:row>11</xdr:row>
      <xdr:rowOff>1215286</xdr:rowOff>
    </xdr:to>
    <xdr:sp macro="" textlink="">
      <xdr:nvSpPr>
        <xdr:cNvPr id="73" name="Rechteck 72">
          <a:extLst>
            <a:ext uri="{FF2B5EF4-FFF2-40B4-BE49-F238E27FC236}">
              <a16:creationId xmlns:a16="http://schemas.microsoft.com/office/drawing/2014/main" id="{4A1BA0EB-61A3-48BE-8913-870518B941BF}"/>
            </a:ext>
          </a:extLst>
        </xdr:cNvPr>
        <xdr:cNvSpPr/>
      </xdr:nvSpPr>
      <xdr:spPr>
        <a:xfrm rot="19989857">
          <a:off x="2272147" y="11430001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1745675</xdr:colOff>
      <xdr:row>12</xdr:row>
      <xdr:rowOff>1011381</xdr:rowOff>
    </xdr:from>
    <xdr:to>
      <xdr:col>1</xdr:col>
      <xdr:colOff>2011524</xdr:colOff>
      <xdr:row>12</xdr:row>
      <xdr:rowOff>1201430</xdr:rowOff>
    </xdr:to>
    <xdr:sp macro="" textlink="">
      <xdr:nvSpPr>
        <xdr:cNvPr id="76" name="Rechteck 75">
          <a:extLst>
            <a:ext uri="{FF2B5EF4-FFF2-40B4-BE49-F238E27FC236}">
              <a16:creationId xmlns:a16="http://schemas.microsoft.com/office/drawing/2014/main" id="{CCBAA44C-288F-47DC-9815-BF992DDADC3D}"/>
            </a:ext>
          </a:extLst>
        </xdr:cNvPr>
        <xdr:cNvSpPr/>
      </xdr:nvSpPr>
      <xdr:spPr>
        <a:xfrm rot="19989857">
          <a:off x="2258293" y="12676908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1745675</xdr:colOff>
      <xdr:row>13</xdr:row>
      <xdr:rowOff>1025235</xdr:rowOff>
    </xdr:from>
    <xdr:to>
      <xdr:col>1</xdr:col>
      <xdr:colOff>2011524</xdr:colOff>
      <xdr:row>13</xdr:row>
      <xdr:rowOff>1215284</xdr:rowOff>
    </xdr:to>
    <xdr:sp macro="" textlink="">
      <xdr:nvSpPr>
        <xdr:cNvPr id="77" name="Rechteck 76">
          <a:extLst>
            <a:ext uri="{FF2B5EF4-FFF2-40B4-BE49-F238E27FC236}">
              <a16:creationId xmlns:a16="http://schemas.microsoft.com/office/drawing/2014/main" id="{1E15B4EE-626B-4239-AF92-1FDAD5688473}"/>
            </a:ext>
          </a:extLst>
        </xdr:cNvPr>
        <xdr:cNvSpPr/>
      </xdr:nvSpPr>
      <xdr:spPr>
        <a:xfrm rot="19989857">
          <a:off x="2258293" y="13951526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1759529</xdr:colOff>
      <xdr:row>14</xdr:row>
      <xdr:rowOff>969818</xdr:rowOff>
    </xdr:from>
    <xdr:to>
      <xdr:col>1</xdr:col>
      <xdr:colOff>2025378</xdr:colOff>
      <xdr:row>14</xdr:row>
      <xdr:rowOff>1159867</xdr:rowOff>
    </xdr:to>
    <xdr:sp macro="" textlink="">
      <xdr:nvSpPr>
        <xdr:cNvPr id="91" name="Rechteck 90">
          <a:extLst>
            <a:ext uri="{FF2B5EF4-FFF2-40B4-BE49-F238E27FC236}">
              <a16:creationId xmlns:a16="http://schemas.microsoft.com/office/drawing/2014/main" id="{1F54B684-AF45-4211-B336-A5F4717120F4}"/>
            </a:ext>
          </a:extLst>
        </xdr:cNvPr>
        <xdr:cNvSpPr/>
      </xdr:nvSpPr>
      <xdr:spPr>
        <a:xfrm rot="19989857">
          <a:off x="2272147" y="15156873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1787238</xdr:colOff>
      <xdr:row>27</xdr:row>
      <xdr:rowOff>997525</xdr:rowOff>
    </xdr:from>
    <xdr:to>
      <xdr:col>1</xdr:col>
      <xdr:colOff>2053087</xdr:colOff>
      <xdr:row>27</xdr:row>
      <xdr:rowOff>1187574</xdr:rowOff>
    </xdr:to>
    <xdr:sp macro="" textlink="">
      <xdr:nvSpPr>
        <xdr:cNvPr id="93" name="Rechteck 92">
          <a:extLst>
            <a:ext uri="{FF2B5EF4-FFF2-40B4-BE49-F238E27FC236}">
              <a16:creationId xmlns:a16="http://schemas.microsoft.com/office/drawing/2014/main" id="{42838081-341E-4A42-AE81-DCFE29C45EF1}"/>
            </a:ext>
          </a:extLst>
        </xdr:cNvPr>
        <xdr:cNvSpPr/>
      </xdr:nvSpPr>
      <xdr:spPr>
        <a:xfrm rot="19989857">
          <a:off x="2299856" y="18966870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1773383</xdr:colOff>
      <xdr:row>31</xdr:row>
      <xdr:rowOff>1011379</xdr:rowOff>
    </xdr:from>
    <xdr:to>
      <xdr:col>1</xdr:col>
      <xdr:colOff>2039232</xdr:colOff>
      <xdr:row>31</xdr:row>
      <xdr:rowOff>1201428</xdr:rowOff>
    </xdr:to>
    <xdr:sp macro="" textlink="">
      <xdr:nvSpPr>
        <xdr:cNvPr id="135" name="Rechteck 134">
          <a:extLst>
            <a:ext uri="{FF2B5EF4-FFF2-40B4-BE49-F238E27FC236}">
              <a16:creationId xmlns:a16="http://schemas.microsoft.com/office/drawing/2014/main" id="{0BC3796A-6759-475C-BA66-9A871517E30E}"/>
            </a:ext>
          </a:extLst>
        </xdr:cNvPr>
        <xdr:cNvSpPr/>
      </xdr:nvSpPr>
      <xdr:spPr>
        <a:xfrm rot="19989857">
          <a:off x="2286001" y="20241488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1759529</xdr:colOff>
      <xdr:row>32</xdr:row>
      <xdr:rowOff>997522</xdr:rowOff>
    </xdr:from>
    <xdr:to>
      <xdr:col>1</xdr:col>
      <xdr:colOff>2025378</xdr:colOff>
      <xdr:row>32</xdr:row>
      <xdr:rowOff>1187571</xdr:rowOff>
    </xdr:to>
    <xdr:sp macro="" textlink="">
      <xdr:nvSpPr>
        <xdr:cNvPr id="136" name="Rechteck 135">
          <a:extLst>
            <a:ext uri="{FF2B5EF4-FFF2-40B4-BE49-F238E27FC236}">
              <a16:creationId xmlns:a16="http://schemas.microsoft.com/office/drawing/2014/main" id="{CCECC020-8118-4C81-A80E-6E90F9725F3D}"/>
            </a:ext>
          </a:extLst>
        </xdr:cNvPr>
        <xdr:cNvSpPr/>
      </xdr:nvSpPr>
      <xdr:spPr>
        <a:xfrm rot="19989857">
          <a:off x="2272147" y="21488395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1642743</xdr:colOff>
      <xdr:row>57</xdr:row>
      <xdr:rowOff>0</xdr:rowOff>
    </xdr:from>
    <xdr:to>
      <xdr:col>1</xdr:col>
      <xdr:colOff>1908592</xdr:colOff>
      <xdr:row>57</xdr:row>
      <xdr:rowOff>0</xdr:rowOff>
    </xdr:to>
    <xdr:sp macro="" textlink="">
      <xdr:nvSpPr>
        <xdr:cNvPr id="163" name="Rechteck 162">
          <a:extLst>
            <a:ext uri="{FF2B5EF4-FFF2-40B4-BE49-F238E27FC236}">
              <a16:creationId xmlns:a16="http://schemas.microsoft.com/office/drawing/2014/main" id="{86686555-8148-4EC2-8682-11934414A918}"/>
            </a:ext>
          </a:extLst>
        </xdr:cNvPr>
        <xdr:cNvSpPr/>
      </xdr:nvSpPr>
      <xdr:spPr>
        <a:xfrm rot="19989857">
          <a:off x="2155361" y="2840182"/>
          <a:ext cx="265849" cy="0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1642743</xdr:colOff>
      <xdr:row>57</xdr:row>
      <xdr:rowOff>0</xdr:rowOff>
    </xdr:from>
    <xdr:to>
      <xdr:col>1</xdr:col>
      <xdr:colOff>1908592</xdr:colOff>
      <xdr:row>57</xdr:row>
      <xdr:rowOff>0</xdr:rowOff>
    </xdr:to>
    <xdr:sp macro="" textlink="">
      <xdr:nvSpPr>
        <xdr:cNvPr id="177" name="Rechteck 176">
          <a:extLst>
            <a:ext uri="{FF2B5EF4-FFF2-40B4-BE49-F238E27FC236}">
              <a16:creationId xmlns:a16="http://schemas.microsoft.com/office/drawing/2014/main" id="{CFE6970F-6BED-4709-9E38-01805CBB525D}"/>
            </a:ext>
          </a:extLst>
        </xdr:cNvPr>
        <xdr:cNvSpPr/>
      </xdr:nvSpPr>
      <xdr:spPr>
        <a:xfrm rot="19989857">
          <a:off x="2155361" y="2840182"/>
          <a:ext cx="265849" cy="0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1642743</xdr:colOff>
      <xdr:row>57</xdr:row>
      <xdr:rowOff>0</xdr:rowOff>
    </xdr:from>
    <xdr:to>
      <xdr:col>1</xdr:col>
      <xdr:colOff>1908592</xdr:colOff>
      <xdr:row>57</xdr:row>
      <xdr:rowOff>0</xdr:rowOff>
    </xdr:to>
    <xdr:sp macro="" textlink="">
      <xdr:nvSpPr>
        <xdr:cNvPr id="179" name="Rechteck 178">
          <a:extLst>
            <a:ext uri="{FF2B5EF4-FFF2-40B4-BE49-F238E27FC236}">
              <a16:creationId xmlns:a16="http://schemas.microsoft.com/office/drawing/2014/main" id="{5B8D3E40-2B8A-4465-91C6-45D6A3A9AA54}"/>
            </a:ext>
          </a:extLst>
        </xdr:cNvPr>
        <xdr:cNvSpPr/>
      </xdr:nvSpPr>
      <xdr:spPr>
        <a:xfrm rot="19989857">
          <a:off x="2155361" y="2840182"/>
          <a:ext cx="265849" cy="0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1773382</xdr:colOff>
      <xdr:row>40</xdr:row>
      <xdr:rowOff>997527</xdr:rowOff>
    </xdr:from>
    <xdr:to>
      <xdr:col>1</xdr:col>
      <xdr:colOff>2039231</xdr:colOff>
      <xdr:row>40</xdr:row>
      <xdr:rowOff>1187576</xdr:rowOff>
    </xdr:to>
    <xdr:sp macro="" textlink="">
      <xdr:nvSpPr>
        <xdr:cNvPr id="203" name="Rechteck 202">
          <a:extLst>
            <a:ext uri="{FF2B5EF4-FFF2-40B4-BE49-F238E27FC236}">
              <a16:creationId xmlns:a16="http://schemas.microsoft.com/office/drawing/2014/main" id="{1C3A6DFC-6FAA-4FBD-ABEB-D62C87897CC5}"/>
            </a:ext>
          </a:extLst>
        </xdr:cNvPr>
        <xdr:cNvSpPr/>
      </xdr:nvSpPr>
      <xdr:spPr>
        <a:xfrm rot="19989857">
          <a:off x="2286000" y="27972327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 editAs="oneCell">
    <xdr:from>
      <xdr:col>1</xdr:col>
      <xdr:colOff>63500</xdr:colOff>
      <xdr:row>28</xdr:row>
      <xdr:rowOff>69850</xdr:rowOff>
    </xdr:from>
    <xdr:to>
      <xdr:col>1</xdr:col>
      <xdr:colOff>647700</xdr:colOff>
      <xdr:row>28</xdr:row>
      <xdr:rowOff>453753</xdr:rowOff>
    </xdr:to>
    <xdr:pic>
      <xdr:nvPicPr>
        <xdr:cNvPr id="21" name="Grafik 2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463550" y="10128250"/>
          <a:ext cx="584200" cy="383903"/>
        </a:xfrm>
        <a:prstGeom prst="rect">
          <a:avLst/>
        </a:prstGeom>
      </xdr:spPr>
    </xdr:pic>
    <xdr:clientData/>
  </xdr:twoCellAnchor>
  <xdr:twoCellAnchor editAs="oneCell">
    <xdr:from>
      <xdr:col>1</xdr:col>
      <xdr:colOff>12701</xdr:colOff>
      <xdr:row>29</xdr:row>
      <xdr:rowOff>19050</xdr:rowOff>
    </xdr:from>
    <xdr:to>
      <xdr:col>1</xdr:col>
      <xdr:colOff>692151</xdr:colOff>
      <xdr:row>29</xdr:row>
      <xdr:rowOff>486787</xdr:rowOff>
    </xdr:to>
    <xdr:pic>
      <xdr:nvPicPr>
        <xdr:cNvPr id="22" name="Grafik 2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412751" y="10585450"/>
          <a:ext cx="679450" cy="467737"/>
        </a:xfrm>
        <a:prstGeom prst="rect">
          <a:avLst/>
        </a:prstGeom>
      </xdr:spPr>
    </xdr:pic>
    <xdr:clientData/>
  </xdr:twoCellAnchor>
  <xdr:twoCellAnchor editAs="oneCell">
    <xdr:from>
      <xdr:col>1</xdr:col>
      <xdr:colOff>196850</xdr:colOff>
      <xdr:row>26</xdr:row>
      <xdr:rowOff>88900</xdr:rowOff>
    </xdr:from>
    <xdr:to>
      <xdr:col>1</xdr:col>
      <xdr:colOff>476250</xdr:colOff>
      <xdr:row>26</xdr:row>
      <xdr:rowOff>305435</xdr:rowOff>
    </xdr:to>
    <xdr:pic>
      <xdr:nvPicPr>
        <xdr:cNvPr id="23" name="Grafik 2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596900" y="9258300"/>
          <a:ext cx="279400" cy="216535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25</xdr:row>
      <xdr:rowOff>57151</xdr:rowOff>
    </xdr:from>
    <xdr:to>
      <xdr:col>1</xdr:col>
      <xdr:colOff>565150</xdr:colOff>
      <xdr:row>25</xdr:row>
      <xdr:rowOff>373511</xdr:rowOff>
    </xdr:to>
    <xdr:pic>
      <xdr:nvPicPr>
        <xdr:cNvPr id="92" name="Grafik 9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539750" y="8845551"/>
          <a:ext cx="425450" cy="31636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24</xdr:row>
      <xdr:rowOff>57150</xdr:rowOff>
    </xdr:from>
    <xdr:to>
      <xdr:col>1</xdr:col>
      <xdr:colOff>596900</xdr:colOff>
      <xdr:row>25</xdr:row>
      <xdr:rowOff>16061</xdr:rowOff>
    </xdr:to>
    <xdr:pic>
      <xdr:nvPicPr>
        <xdr:cNvPr id="128" name="Grafik 127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552451" y="8464550"/>
          <a:ext cx="444499" cy="339911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146051</xdr:colOff>
      <xdr:row>23</xdr:row>
      <xdr:rowOff>38100</xdr:rowOff>
    </xdr:from>
    <xdr:to>
      <xdr:col>1</xdr:col>
      <xdr:colOff>571501</xdr:colOff>
      <xdr:row>23</xdr:row>
      <xdr:rowOff>379164</xdr:rowOff>
    </xdr:to>
    <xdr:pic>
      <xdr:nvPicPr>
        <xdr:cNvPr id="132" name="Grafik 131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546101" y="8064500"/>
          <a:ext cx="425450" cy="341064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165101</xdr:colOff>
      <xdr:row>22</xdr:row>
      <xdr:rowOff>69851</xdr:rowOff>
    </xdr:from>
    <xdr:to>
      <xdr:col>1</xdr:col>
      <xdr:colOff>604372</xdr:colOff>
      <xdr:row>23</xdr:row>
      <xdr:rowOff>1</xdr:rowOff>
    </xdr:to>
    <xdr:pic>
      <xdr:nvPicPr>
        <xdr:cNvPr id="137" name="Grafik 13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565151" y="7715251"/>
          <a:ext cx="439271" cy="311150"/>
        </a:xfrm>
        <a:prstGeom prst="rect">
          <a:avLst/>
        </a:prstGeom>
      </xdr:spPr>
    </xdr:pic>
    <xdr:clientData/>
  </xdr:twoCellAnchor>
  <xdr:twoCellAnchor editAs="oneCell">
    <xdr:from>
      <xdr:col>1</xdr:col>
      <xdr:colOff>25399</xdr:colOff>
      <xdr:row>19</xdr:row>
      <xdr:rowOff>6350</xdr:rowOff>
    </xdr:from>
    <xdr:to>
      <xdr:col>1</xdr:col>
      <xdr:colOff>662212</xdr:colOff>
      <xdr:row>19</xdr:row>
      <xdr:rowOff>336549</xdr:rowOff>
    </xdr:to>
    <xdr:pic>
      <xdr:nvPicPr>
        <xdr:cNvPr id="141" name="Grafik 140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425449" y="6508750"/>
          <a:ext cx="636813" cy="330199"/>
        </a:xfrm>
        <a:prstGeom prst="rect">
          <a:avLst/>
        </a:prstGeom>
      </xdr:spPr>
    </xdr:pic>
    <xdr:clientData/>
  </xdr:twoCellAnchor>
  <xdr:twoCellAnchor editAs="oneCell">
    <xdr:from>
      <xdr:col>1</xdr:col>
      <xdr:colOff>44451</xdr:colOff>
      <xdr:row>18</xdr:row>
      <xdr:rowOff>38100</xdr:rowOff>
    </xdr:from>
    <xdr:to>
      <xdr:col>1</xdr:col>
      <xdr:colOff>684741</xdr:colOff>
      <xdr:row>19</xdr:row>
      <xdr:rowOff>6349</xdr:rowOff>
    </xdr:to>
    <xdr:pic>
      <xdr:nvPicPr>
        <xdr:cNvPr id="142" name="Grafik 141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444501" y="6159500"/>
          <a:ext cx="640290" cy="349249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</xdr:row>
      <xdr:rowOff>57150</xdr:rowOff>
    </xdr:from>
    <xdr:to>
      <xdr:col>1</xdr:col>
      <xdr:colOff>656548</xdr:colOff>
      <xdr:row>17</xdr:row>
      <xdr:rowOff>355600</xdr:rowOff>
    </xdr:to>
    <xdr:pic>
      <xdr:nvPicPr>
        <xdr:cNvPr id="143" name="Grafik 142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425450" y="5797550"/>
          <a:ext cx="631148" cy="29845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12701</xdr:colOff>
      <xdr:row>21</xdr:row>
      <xdr:rowOff>44451</xdr:rowOff>
    </xdr:from>
    <xdr:to>
      <xdr:col>1</xdr:col>
      <xdr:colOff>676221</xdr:colOff>
      <xdr:row>21</xdr:row>
      <xdr:rowOff>330200</xdr:rowOff>
    </xdr:to>
    <xdr:pic>
      <xdr:nvPicPr>
        <xdr:cNvPr id="144" name="Grafik 143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412751" y="7308851"/>
          <a:ext cx="663520" cy="285749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20</xdr:row>
      <xdr:rowOff>25401</xdr:rowOff>
    </xdr:from>
    <xdr:to>
      <xdr:col>1</xdr:col>
      <xdr:colOff>668561</xdr:colOff>
      <xdr:row>20</xdr:row>
      <xdr:rowOff>368300</xdr:rowOff>
    </xdr:to>
    <xdr:pic>
      <xdr:nvPicPr>
        <xdr:cNvPr id="146" name="Grafik 145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431800" y="6908801"/>
          <a:ext cx="636811" cy="3428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1</xdr:rowOff>
    </xdr:from>
    <xdr:to>
      <xdr:col>1</xdr:col>
      <xdr:colOff>671286</xdr:colOff>
      <xdr:row>30</xdr:row>
      <xdr:rowOff>467401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399143" y="11085287"/>
          <a:ext cx="671286" cy="467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235857</xdr:colOff>
      <xdr:row>45</xdr:row>
      <xdr:rowOff>122448</xdr:rowOff>
    </xdr:from>
    <xdr:to>
      <xdr:col>1</xdr:col>
      <xdr:colOff>1678214</xdr:colOff>
      <xdr:row>45</xdr:row>
      <xdr:rowOff>996276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0" y="21966448"/>
          <a:ext cx="1442357" cy="873828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1</xdr:row>
      <xdr:rowOff>38100</xdr:rowOff>
    </xdr:from>
    <xdr:to>
      <xdr:col>2</xdr:col>
      <xdr:colOff>513261</xdr:colOff>
      <xdr:row>3</xdr:row>
      <xdr:rowOff>287381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2064" y="778329"/>
          <a:ext cx="2337707" cy="1573528"/>
        </a:xfrm>
        <a:prstGeom prst="rect">
          <a:avLst/>
        </a:prstGeom>
      </xdr:spPr>
    </xdr:pic>
    <xdr:clientData/>
  </xdr:twoCellAnchor>
  <xdr:twoCellAnchor>
    <xdr:from>
      <xdr:col>1</xdr:col>
      <xdr:colOff>1741714</xdr:colOff>
      <xdr:row>37</xdr:row>
      <xdr:rowOff>1020535</xdr:rowOff>
    </xdr:from>
    <xdr:to>
      <xdr:col>1</xdr:col>
      <xdr:colOff>2007563</xdr:colOff>
      <xdr:row>37</xdr:row>
      <xdr:rowOff>1210584</xdr:rowOff>
    </xdr:to>
    <xdr:sp macro="" textlink="">
      <xdr:nvSpPr>
        <xdr:cNvPr id="17" name="Rechtec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9989857">
          <a:off x="2258785" y="14369142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1749452</xdr:colOff>
      <xdr:row>38</xdr:row>
      <xdr:rowOff>1024010</xdr:rowOff>
    </xdr:from>
    <xdr:to>
      <xdr:col>1</xdr:col>
      <xdr:colOff>2013396</xdr:colOff>
      <xdr:row>38</xdr:row>
      <xdr:rowOff>1214059</xdr:rowOff>
    </xdr:to>
    <xdr:sp macro="" textlink="">
      <xdr:nvSpPr>
        <xdr:cNvPr id="18" name="Rechteck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9989857">
          <a:off x="2266523" y="15638081"/>
          <a:ext cx="26394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1763059</xdr:colOff>
      <xdr:row>39</xdr:row>
      <xdr:rowOff>1008497</xdr:rowOff>
    </xdr:from>
    <xdr:to>
      <xdr:col>1</xdr:col>
      <xdr:colOff>2023193</xdr:colOff>
      <xdr:row>39</xdr:row>
      <xdr:rowOff>1198546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 rot="19989857">
          <a:off x="2280130" y="16888033"/>
          <a:ext cx="26013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1751357</xdr:colOff>
      <xdr:row>40</xdr:row>
      <xdr:rowOff>985092</xdr:rowOff>
    </xdr:from>
    <xdr:to>
      <xdr:col>1</xdr:col>
      <xdr:colOff>2011491</xdr:colOff>
      <xdr:row>40</xdr:row>
      <xdr:rowOff>1175141</xdr:rowOff>
    </xdr:to>
    <xdr:sp macro="" textlink="">
      <xdr:nvSpPr>
        <xdr:cNvPr id="23" name="Rechteck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 rot="19989857">
          <a:off x="2268428" y="18130092"/>
          <a:ext cx="26013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1751358</xdr:colOff>
      <xdr:row>41</xdr:row>
      <xdr:rowOff>1010401</xdr:rowOff>
    </xdr:from>
    <xdr:to>
      <xdr:col>1</xdr:col>
      <xdr:colOff>2007682</xdr:colOff>
      <xdr:row>41</xdr:row>
      <xdr:rowOff>1200450</xdr:rowOff>
    </xdr:to>
    <xdr:sp macro="" textlink="">
      <xdr:nvSpPr>
        <xdr:cNvPr id="24" name="Rechteck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 rot="19989857">
          <a:off x="2268429" y="19420865"/>
          <a:ext cx="25632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1737751</xdr:colOff>
      <xdr:row>42</xdr:row>
      <xdr:rowOff>992983</xdr:rowOff>
    </xdr:from>
    <xdr:to>
      <xdr:col>1</xdr:col>
      <xdr:colOff>1986455</xdr:colOff>
      <xdr:row>42</xdr:row>
      <xdr:rowOff>1183032</xdr:rowOff>
    </xdr:to>
    <xdr:sp macro="" textlink="">
      <xdr:nvSpPr>
        <xdr:cNvPr id="25" name="Rechteck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 rot="19989857">
          <a:off x="2254822" y="20668912"/>
          <a:ext cx="24870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1776943</xdr:colOff>
      <xdr:row>45</xdr:row>
      <xdr:rowOff>560480</xdr:rowOff>
    </xdr:from>
    <xdr:to>
      <xdr:col>2</xdr:col>
      <xdr:colOff>44785</xdr:colOff>
      <xdr:row>45</xdr:row>
      <xdr:rowOff>842356</xdr:rowOff>
    </xdr:to>
    <xdr:sp macro="" textlink="">
      <xdr:nvSpPr>
        <xdr:cNvPr id="30" name="Rechteck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 rot="19989857">
          <a:off x="2303086" y="19610480"/>
          <a:ext cx="354270" cy="281876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324755</xdr:colOff>
      <xdr:row>20</xdr:row>
      <xdr:rowOff>81643</xdr:rowOff>
    </xdr:from>
    <xdr:to>
      <xdr:col>1</xdr:col>
      <xdr:colOff>1819930</xdr:colOff>
      <xdr:row>20</xdr:row>
      <xdr:rowOff>968155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0898" y="8082643"/>
          <a:ext cx="1495175" cy="886512"/>
        </a:xfrm>
        <a:prstGeom prst="rect">
          <a:avLst/>
        </a:prstGeom>
      </xdr:spPr>
    </xdr:pic>
    <xdr:clientData/>
  </xdr:twoCellAnchor>
  <xdr:twoCellAnchor>
    <xdr:from>
      <xdr:col>1</xdr:col>
      <xdr:colOff>380999</xdr:colOff>
      <xdr:row>35</xdr:row>
      <xdr:rowOff>45357</xdr:rowOff>
    </xdr:from>
    <xdr:to>
      <xdr:col>1</xdr:col>
      <xdr:colOff>1732642</xdr:colOff>
      <xdr:row>36</xdr:row>
      <xdr:rowOff>0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7142" y="16301357"/>
          <a:ext cx="1351643" cy="970643"/>
        </a:xfrm>
        <a:prstGeom prst="rect">
          <a:avLst/>
        </a:prstGeom>
      </xdr:spPr>
    </xdr:pic>
    <xdr:clientData/>
  </xdr:twoCellAnchor>
  <xdr:twoCellAnchor>
    <xdr:from>
      <xdr:col>1</xdr:col>
      <xdr:colOff>529779</xdr:colOff>
      <xdr:row>10</xdr:row>
      <xdr:rowOff>114444</xdr:rowOff>
    </xdr:from>
    <xdr:to>
      <xdr:col>1</xdr:col>
      <xdr:colOff>1759857</xdr:colOff>
      <xdr:row>10</xdr:row>
      <xdr:rowOff>951017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5922" y="4051444"/>
          <a:ext cx="1230078" cy="836573"/>
        </a:xfrm>
        <a:prstGeom prst="rect">
          <a:avLst/>
        </a:prstGeom>
      </xdr:spPr>
    </xdr:pic>
    <xdr:clientData/>
  </xdr:twoCellAnchor>
  <xdr:twoCellAnchor>
    <xdr:from>
      <xdr:col>1</xdr:col>
      <xdr:colOff>259998</xdr:colOff>
      <xdr:row>36</xdr:row>
      <xdr:rowOff>42590</xdr:rowOff>
    </xdr:from>
    <xdr:to>
      <xdr:col>1</xdr:col>
      <xdr:colOff>1596572</xdr:colOff>
      <xdr:row>36</xdr:row>
      <xdr:rowOff>1008815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E20BAC32-FD09-7E04-3C87-483C161D6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6141" y="17314590"/>
          <a:ext cx="1336574" cy="966225"/>
        </a:xfrm>
        <a:prstGeom prst="rect">
          <a:avLst/>
        </a:prstGeom>
      </xdr:spPr>
    </xdr:pic>
    <xdr:clientData/>
  </xdr:twoCellAnchor>
  <xdr:twoCellAnchor>
    <xdr:from>
      <xdr:col>1</xdr:col>
      <xdr:colOff>443885</xdr:colOff>
      <xdr:row>11</xdr:row>
      <xdr:rowOff>126982</xdr:rowOff>
    </xdr:from>
    <xdr:to>
      <xdr:col>1</xdr:col>
      <xdr:colOff>1660071</xdr:colOff>
      <xdr:row>11</xdr:row>
      <xdr:rowOff>944885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4107DDE5-3C19-404D-8981-2FEF30DB3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0028" y="5079982"/>
          <a:ext cx="1216186" cy="817903"/>
        </a:xfrm>
        <a:prstGeom prst="rect">
          <a:avLst/>
        </a:prstGeom>
      </xdr:spPr>
    </xdr:pic>
    <xdr:clientData/>
  </xdr:twoCellAnchor>
  <xdr:twoCellAnchor>
    <xdr:from>
      <xdr:col>1</xdr:col>
      <xdr:colOff>1743559</xdr:colOff>
      <xdr:row>35</xdr:row>
      <xdr:rowOff>1020306</xdr:rowOff>
    </xdr:from>
    <xdr:to>
      <xdr:col>1</xdr:col>
      <xdr:colOff>2009408</xdr:colOff>
      <xdr:row>35</xdr:row>
      <xdr:rowOff>1210355</xdr:rowOff>
    </xdr:to>
    <xdr:sp macro="" textlink="">
      <xdr:nvSpPr>
        <xdr:cNvPr id="52" name="Rechteck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9989857">
          <a:off x="2260169" y="32468950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1752044</xdr:colOff>
      <xdr:row>36</xdr:row>
      <xdr:rowOff>801179</xdr:rowOff>
    </xdr:from>
    <xdr:to>
      <xdr:col>1</xdr:col>
      <xdr:colOff>2075380</xdr:colOff>
      <xdr:row>37</xdr:row>
      <xdr:rowOff>31835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8709A588-3E15-4083-A8B6-FD5EE0823443}"/>
            </a:ext>
          </a:extLst>
        </xdr:cNvPr>
        <xdr:cNvSpPr/>
      </xdr:nvSpPr>
      <xdr:spPr>
        <a:xfrm rot="19989857">
          <a:off x="2278187" y="18073179"/>
          <a:ext cx="323336" cy="246656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 editAs="oneCell">
    <xdr:from>
      <xdr:col>1</xdr:col>
      <xdr:colOff>285751</xdr:colOff>
      <xdr:row>53</xdr:row>
      <xdr:rowOff>18143</xdr:rowOff>
    </xdr:from>
    <xdr:to>
      <xdr:col>1</xdr:col>
      <xdr:colOff>1721789</xdr:colOff>
      <xdr:row>53</xdr:row>
      <xdr:rowOff>942490</xdr:rowOff>
    </xdr:to>
    <xdr:pic>
      <xdr:nvPicPr>
        <xdr:cNvPr id="36" name="Grafik 3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1894" y="21227143"/>
          <a:ext cx="1436038" cy="924347"/>
        </a:xfrm>
        <a:prstGeom prst="rect">
          <a:avLst/>
        </a:prstGeom>
      </xdr:spPr>
    </xdr:pic>
    <xdr:clientData/>
  </xdr:twoCellAnchor>
  <xdr:twoCellAnchor editAs="oneCell">
    <xdr:from>
      <xdr:col>1</xdr:col>
      <xdr:colOff>367393</xdr:colOff>
      <xdr:row>28</xdr:row>
      <xdr:rowOff>22455</xdr:rowOff>
    </xdr:from>
    <xdr:to>
      <xdr:col>1</xdr:col>
      <xdr:colOff>1759857</xdr:colOff>
      <xdr:row>28</xdr:row>
      <xdr:rowOff>945034</xdr:rowOff>
    </xdr:to>
    <xdr:pic>
      <xdr:nvPicPr>
        <xdr:cNvPr id="63" name="Grafik 6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3536" y="10817455"/>
          <a:ext cx="1392464" cy="922579"/>
        </a:xfrm>
        <a:prstGeom prst="rect">
          <a:avLst/>
        </a:prstGeom>
      </xdr:spPr>
    </xdr:pic>
    <xdr:clientData/>
  </xdr:twoCellAnchor>
  <xdr:twoCellAnchor>
    <xdr:from>
      <xdr:col>1</xdr:col>
      <xdr:colOff>1664753</xdr:colOff>
      <xdr:row>53</xdr:row>
      <xdr:rowOff>748170</xdr:rowOff>
    </xdr:from>
    <xdr:to>
      <xdr:col>1</xdr:col>
      <xdr:colOff>2042502</xdr:colOff>
      <xdr:row>54</xdr:row>
      <xdr:rowOff>95427</xdr:rowOff>
    </xdr:to>
    <xdr:sp macro="" textlink="">
      <xdr:nvSpPr>
        <xdr:cNvPr id="29" name="Rechteck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 rot="19989857">
          <a:off x="2190896" y="21957170"/>
          <a:ext cx="377749" cy="363257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 editAs="oneCell">
    <xdr:from>
      <xdr:col>1</xdr:col>
      <xdr:colOff>99784</xdr:colOff>
      <xdr:row>54</xdr:row>
      <xdr:rowOff>27215</xdr:rowOff>
    </xdr:from>
    <xdr:to>
      <xdr:col>1</xdr:col>
      <xdr:colOff>1478643</xdr:colOff>
      <xdr:row>54</xdr:row>
      <xdr:rowOff>987281</xdr:rowOff>
    </xdr:to>
    <xdr:pic>
      <xdr:nvPicPr>
        <xdr:cNvPr id="27" name="Grafik 2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5927" y="22252215"/>
          <a:ext cx="1378859" cy="960066"/>
        </a:xfrm>
        <a:prstGeom prst="rect">
          <a:avLst/>
        </a:prstGeom>
      </xdr:spPr>
    </xdr:pic>
    <xdr:clientData/>
  </xdr:twoCellAnchor>
  <xdr:twoCellAnchor>
    <xdr:from>
      <xdr:col>1</xdr:col>
      <xdr:colOff>1664753</xdr:colOff>
      <xdr:row>54</xdr:row>
      <xdr:rowOff>748170</xdr:rowOff>
    </xdr:from>
    <xdr:to>
      <xdr:col>1</xdr:col>
      <xdr:colOff>2042502</xdr:colOff>
      <xdr:row>55</xdr:row>
      <xdr:rowOff>95427</xdr:rowOff>
    </xdr:to>
    <xdr:sp macro="" textlink="">
      <xdr:nvSpPr>
        <xdr:cNvPr id="31" name="Rechteck 3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 rot="19989857">
          <a:off x="2190896" y="21957170"/>
          <a:ext cx="377749" cy="363257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567030</xdr:colOff>
      <xdr:row>35</xdr:row>
      <xdr:rowOff>180152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5367630" cy="66254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6</xdr:col>
      <xdr:colOff>595602</xdr:colOff>
      <xdr:row>79</xdr:row>
      <xdr:rowOff>31398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29400"/>
          <a:ext cx="5396202" cy="79498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6</xdr:col>
      <xdr:colOff>567030</xdr:colOff>
      <xdr:row>121</xdr:row>
      <xdr:rowOff>71421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547850"/>
          <a:ext cx="5367630" cy="78057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6</xdr:col>
      <xdr:colOff>567030</xdr:colOff>
      <xdr:row>165</xdr:row>
      <xdr:rowOff>21874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466300"/>
          <a:ext cx="5367630" cy="79403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6</xdr:col>
      <xdr:colOff>576554</xdr:colOff>
      <xdr:row>208</xdr:row>
      <xdr:rowOff>31398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384750"/>
          <a:ext cx="5377154" cy="79498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6</xdr:col>
      <xdr:colOff>528935</xdr:colOff>
      <xdr:row>251</xdr:row>
      <xdr:rowOff>40922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303200"/>
          <a:ext cx="5329535" cy="79593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6</xdr:col>
      <xdr:colOff>538459</xdr:colOff>
      <xdr:row>293</xdr:row>
      <xdr:rowOff>4754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221650"/>
          <a:ext cx="5339059" cy="77390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6</xdr:col>
      <xdr:colOff>490840</xdr:colOff>
      <xdr:row>336</xdr:row>
      <xdr:rowOff>40922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3955950"/>
          <a:ext cx="5291440" cy="79593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6</xdr:col>
      <xdr:colOff>538459</xdr:colOff>
      <xdr:row>378</xdr:row>
      <xdr:rowOff>176183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874400"/>
          <a:ext cx="5339059" cy="791048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14</xdr:col>
      <xdr:colOff>509888</xdr:colOff>
      <xdr:row>46</xdr:row>
      <xdr:rowOff>140129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1841500"/>
          <a:ext cx="5310488" cy="676952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14</xdr:col>
      <xdr:colOff>528935</xdr:colOff>
      <xdr:row>89</xdr:row>
      <xdr:rowOff>99992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8655050"/>
          <a:ext cx="5329535" cy="783429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14</xdr:col>
      <xdr:colOff>538459</xdr:colOff>
      <xdr:row>130</xdr:row>
      <xdr:rowOff>113371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16573500"/>
          <a:ext cx="5339059" cy="747937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14</xdr:col>
      <xdr:colOff>547983</xdr:colOff>
      <xdr:row>172</xdr:row>
      <xdr:rowOff>54301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24123650"/>
          <a:ext cx="5348583" cy="760445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172</xdr:row>
      <xdr:rowOff>0</xdr:rowOff>
    </xdr:from>
    <xdr:to>
      <xdr:col>14</xdr:col>
      <xdr:colOff>509888</xdr:colOff>
      <xdr:row>212</xdr:row>
      <xdr:rowOff>160990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31673800"/>
          <a:ext cx="5310488" cy="752699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213</xdr:row>
      <xdr:rowOff>0</xdr:rowOff>
    </xdr:from>
    <xdr:to>
      <xdr:col>14</xdr:col>
      <xdr:colOff>481316</xdr:colOff>
      <xdr:row>254</xdr:row>
      <xdr:rowOff>63825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39223950"/>
          <a:ext cx="5281916" cy="7613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254</xdr:row>
      <xdr:rowOff>0</xdr:rowOff>
    </xdr:from>
    <xdr:to>
      <xdr:col>14</xdr:col>
      <xdr:colOff>519411</xdr:colOff>
      <xdr:row>295</xdr:row>
      <xdr:rowOff>130491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46774100"/>
          <a:ext cx="5320011" cy="768064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295</xdr:row>
      <xdr:rowOff>0</xdr:rowOff>
    </xdr:from>
    <xdr:to>
      <xdr:col>14</xdr:col>
      <xdr:colOff>490840</xdr:colOff>
      <xdr:row>338</xdr:row>
      <xdr:rowOff>21874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54324250"/>
          <a:ext cx="5291440" cy="794032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14</xdr:col>
      <xdr:colOff>490840</xdr:colOff>
      <xdr:row>365</xdr:row>
      <xdr:rowOff>157478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62242700"/>
          <a:ext cx="5291440" cy="5129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0" tint="-4.9989318521683403E-2"/>
  </sheetPr>
  <dimension ref="A1:DT246"/>
  <sheetViews>
    <sheetView tabSelected="1" zoomScale="90" zoomScaleNormal="90" workbookViewId="0">
      <selection activeCell="F21" sqref="F21"/>
    </sheetView>
  </sheetViews>
  <sheetFormatPr baseColWidth="10" defaultColWidth="11.453125" defaultRowHeight="14.5"/>
  <cols>
    <col min="1" max="1" width="1.1796875" customWidth="1"/>
    <col min="2" max="2" width="17.81640625" customWidth="1"/>
    <col min="3" max="3" width="21.1796875" customWidth="1"/>
    <col min="4" max="4" width="2.81640625" customWidth="1"/>
    <col min="5" max="5" width="22.81640625" customWidth="1"/>
    <col min="6" max="6" width="14.1796875" customWidth="1"/>
    <col min="7" max="7" width="2.1796875" customWidth="1"/>
    <col min="10" max="10" width="10.81640625" customWidth="1"/>
    <col min="11" max="11" width="4.81640625" customWidth="1"/>
  </cols>
  <sheetData>
    <row r="1" spans="1:12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</row>
    <row r="2" spans="1:124">
      <c r="A2" s="2"/>
      <c r="B2" s="2"/>
      <c r="C2" s="2"/>
      <c r="D2" s="2"/>
      <c r="E2" s="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</row>
    <row r="3" spans="1:124" ht="15.5">
      <c r="A3" s="2"/>
      <c r="B3" s="55" t="s">
        <v>170</v>
      </c>
      <c r="C3" s="2"/>
      <c r="D3" s="2"/>
      <c r="E3" s="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</row>
    <row r="4" spans="1:124">
      <c r="A4" s="2"/>
      <c r="B4" s="144" t="s">
        <v>167</v>
      </c>
      <c r="C4" s="2"/>
      <c r="D4" s="2"/>
      <c r="E4" s="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</row>
    <row r="5" spans="1:124">
      <c r="A5" s="2"/>
      <c r="B5" s="144" t="s">
        <v>168</v>
      </c>
      <c r="C5" s="2"/>
      <c r="D5" s="2"/>
      <c r="E5" s="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</row>
    <row r="6" spans="1:124">
      <c r="A6" s="2"/>
      <c r="B6" s="144"/>
      <c r="C6" s="2"/>
      <c r="D6" s="2"/>
      <c r="E6" s="1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</row>
    <row r="7" spans="1:124">
      <c r="A7" s="2"/>
      <c r="B7" s="144" t="s">
        <v>169</v>
      </c>
      <c r="C7" s="2"/>
      <c r="D7" s="2"/>
      <c r="E7" s="1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</row>
    <row r="8" spans="1:12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</row>
    <row r="9" spans="1:124" ht="15.5">
      <c r="A9" s="2"/>
      <c r="B9" s="55" t="s">
        <v>102</v>
      </c>
      <c r="C9" s="55"/>
      <c r="D9" s="2"/>
      <c r="E9" s="55" t="s">
        <v>112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</row>
    <row r="10" spans="1:12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</row>
    <row r="11" spans="1:124">
      <c r="A11" s="2"/>
      <c r="B11" s="2" t="s">
        <v>103</v>
      </c>
      <c r="C11" s="401"/>
      <c r="D11" s="2"/>
      <c r="E11" s="2" t="s">
        <v>113</v>
      </c>
      <c r="F11" s="41">
        <f>'PU-HOLDS'!W168+MACROS!Z56</f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</row>
    <row r="12" spans="1:124">
      <c r="A12" s="2"/>
      <c r="B12" s="2" t="s">
        <v>104</v>
      </c>
      <c r="C12" s="401"/>
      <c r="D12" s="2"/>
      <c r="E12" s="2" t="s">
        <v>114</v>
      </c>
      <c r="F12" s="41">
        <f>'PU-HOLDS'!W169+MACROS!Z57</f>
        <v>0</v>
      </c>
      <c r="G12" s="2"/>
      <c r="H12" s="2"/>
      <c r="I12" s="699"/>
      <c r="J12" s="699"/>
      <c r="K12" s="699"/>
      <c r="L12" s="69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</row>
    <row r="13" spans="1:124">
      <c r="A13" s="2"/>
      <c r="B13" s="2" t="s">
        <v>105</v>
      </c>
      <c r="C13" s="401"/>
      <c r="D13" s="2"/>
      <c r="E13" s="2" t="s">
        <v>115</v>
      </c>
      <c r="F13" s="42">
        <f>'PU-HOLDS'!AC171+MACROS!AF59</f>
        <v>0</v>
      </c>
      <c r="G13" s="2" t="s">
        <v>32</v>
      </c>
      <c r="H13" s="2"/>
      <c r="I13" s="699"/>
      <c r="J13" s="699"/>
      <c r="K13" s="699"/>
      <c r="L13" s="699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</row>
    <row r="14" spans="1:124">
      <c r="A14" s="2"/>
      <c r="B14" s="2" t="s">
        <v>106</v>
      </c>
      <c r="C14" s="401"/>
      <c r="D14" s="2"/>
      <c r="E14" s="2"/>
      <c r="F14" s="42"/>
      <c r="G14" s="2"/>
      <c r="H14" s="2"/>
      <c r="I14" s="699"/>
      <c r="J14" s="699"/>
      <c r="K14" s="699"/>
      <c r="L14" s="69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</row>
    <row r="15" spans="1:124">
      <c r="A15" s="2"/>
      <c r="B15" s="2" t="s">
        <v>107</v>
      </c>
      <c r="C15" s="401"/>
      <c r="D15" s="2"/>
      <c r="E15" s="2"/>
      <c r="F15" s="2"/>
      <c r="G15" s="2"/>
      <c r="H15" s="2"/>
      <c r="I15" s="699"/>
      <c r="J15" s="700"/>
      <c r="K15" s="700"/>
      <c r="L15" s="69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</row>
    <row r="16" spans="1:124">
      <c r="A16" s="2"/>
      <c r="B16" s="2" t="s">
        <v>108</v>
      </c>
      <c r="C16" s="401"/>
      <c r="D16" s="2"/>
      <c r="E16" s="45" t="s">
        <v>116</v>
      </c>
      <c r="F16" s="46">
        <f>'PU-HOLDS'!AC170+MACROS!AF58</f>
        <v>0</v>
      </c>
      <c r="G16" s="45" t="s">
        <v>33</v>
      </c>
      <c r="H16" s="2"/>
      <c r="I16" s="699"/>
      <c r="J16" s="700"/>
      <c r="K16" s="700"/>
      <c r="L16" s="69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</row>
    <row r="17" spans="1:124">
      <c r="A17" s="2"/>
      <c r="B17" s="2" t="s">
        <v>109</v>
      </c>
      <c r="C17" s="401"/>
      <c r="D17" s="2"/>
      <c r="E17" s="2"/>
      <c r="F17" s="42"/>
      <c r="G17" s="2"/>
      <c r="H17" s="2"/>
      <c r="I17" s="699"/>
      <c r="J17" s="700"/>
      <c r="K17" s="700"/>
      <c r="L17" s="69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</row>
    <row r="18" spans="1:124">
      <c r="A18" s="2"/>
      <c r="B18" s="2" t="s">
        <v>110</v>
      </c>
      <c r="C18" s="402"/>
      <c r="D18" s="2"/>
      <c r="E18" s="2"/>
      <c r="F18" s="2"/>
      <c r="G18" s="2"/>
      <c r="H18" s="2"/>
      <c r="I18" s="699"/>
      <c r="J18" s="700"/>
      <c r="K18" s="700"/>
      <c r="L18" s="699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</row>
    <row r="19" spans="1:124">
      <c r="A19" s="2"/>
      <c r="B19" s="2" t="s">
        <v>31</v>
      </c>
      <c r="C19" s="401"/>
      <c r="D19" s="2"/>
      <c r="E19" s="2" t="s">
        <v>377</v>
      </c>
      <c r="F19" s="715">
        <f>IF(F16&gt;I26,J26,IF(F16&gt;I25,J25,IF(F16&gt;I24,J24,IF(F16&gt;I23,J23,IF(F16&gt;I22,J22,IF(F16&gt;I21,J21,IF(F16&gt;I20,J20,0)))))))</f>
        <v>0</v>
      </c>
      <c r="G19" s="699" t="s">
        <v>34</v>
      </c>
      <c r="H19" s="699"/>
      <c r="I19" s="703" t="s">
        <v>116</v>
      </c>
      <c r="J19" s="713" t="s">
        <v>377</v>
      </c>
      <c r="K19" s="706"/>
      <c r="L19" s="69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</row>
    <row r="20" spans="1:124">
      <c r="A20" s="2"/>
      <c r="B20" s="2"/>
      <c r="C20" s="404"/>
      <c r="D20" s="2"/>
      <c r="E20" s="2" t="s">
        <v>378</v>
      </c>
      <c r="F20" s="714">
        <f>F16*F19*0.01</f>
        <v>0</v>
      </c>
      <c r="G20" s="2" t="s">
        <v>33</v>
      </c>
      <c r="H20" s="2"/>
      <c r="I20" s="701">
        <v>3000</v>
      </c>
      <c r="J20" s="707">
        <v>12</v>
      </c>
      <c r="K20" s="709" t="s">
        <v>34</v>
      </c>
      <c r="L20" s="69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</row>
    <row r="21" spans="1:124">
      <c r="A21" s="2"/>
      <c r="B21" s="2" t="s">
        <v>111</v>
      </c>
      <c r="C21" s="401"/>
      <c r="D21" s="2"/>
      <c r="E21" s="52" t="s">
        <v>117</v>
      </c>
      <c r="F21" s="50">
        <f>F$16*(1-(F$19*0.01))</f>
        <v>0</v>
      </c>
      <c r="G21" s="52" t="s">
        <v>33</v>
      </c>
      <c r="H21" s="2"/>
      <c r="I21" s="701">
        <v>5000</v>
      </c>
      <c r="J21" s="707">
        <v>15</v>
      </c>
      <c r="K21" s="709" t="s">
        <v>34</v>
      </c>
      <c r="L21" s="69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</row>
    <row r="22" spans="1:124">
      <c r="A22" s="2"/>
      <c r="B22" s="2"/>
      <c r="C22" s="2"/>
      <c r="D22" s="2"/>
      <c r="E22" s="52"/>
      <c r="F22" s="52"/>
      <c r="G22" s="52"/>
      <c r="H22" s="2"/>
      <c r="I22" s="701">
        <v>10000</v>
      </c>
      <c r="J22" s="707">
        <v>18</v>
      </c>
      <c r="K22" s="709" t="s">
        <v>34</v>
      </c>
      <c r="L22" s="69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</row>
    <row r="23" spans="1:124">
      <c r="A23" s="2"/>
      <c r="B23" s="2" t="s">
        <v>118</v>
      </c>
      <c r="C23" s="2"/>
      <c r="D23" s="2"/>
      <c r="E23" s="2"/>
      <c r="F23" s="49"/>
      <c r="G23" s="2"/>
      <c r="H23" s="2"/>
      <c r="I23" s="701">
        <v>20000</v>
      </c>
      <c r="J23" s="707">
        <v>22</v>
      </c>
      <c r="K23" s="710" t="s">
        <v>34</v>
      </c>
      <c r="L23" s="69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</row>
    <row r="24" spans="1:124">
      <c r="A24" s="2"/>
      <c r="B24" s="663"/>
      <c r="C24" s="664"/>
      <c r="D24" s="2"/>
      <c r="E24" s="2"/>
      <c r="F24" s="49"/>
      <c r="G24" s="2"/>
      <c r="H24" s="2"/>
      <c r="I24" s="701">
        <v>30000</v>
      </c>
      <c r="J24" s="707">
        <v>25</v>
      </c>
      <c r="K24" s="710" t="s">
        <v>34</v>
      </c>
      <c r="L24" s="69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</row>
    <row r="25" spans="1:124">
      <c r="A25" s="2"/>
      <c r="B25" s="665"/>
      <c r="C25" s="666"/>
      <c r="D25" s="2"/>
      <c r="E25" s="2"/>
      <c r="F25" s="49"/>
      <c r="G25" s="2"/>
      <c r="H25" s="2"/>
      <c r="I25" s="701">
        <v>50000</v>
      </c>
      <c r="J25" s="708">
        <v>27.5</v>
      </c>
      <c r="K25" s="710" t="s">
        <v>34</v>
      </c>
      <c r="L25" s="69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</row>
    <row r="26" spans="1:124">
      <c r="A26" s="2"/>
      <c r="B26" s="43"/>
      <c r="C26" s="43"/>
      <c r="D26" s="2"/>
      <c r="E26" s="2"/>
      <c r="F26" s="49"/>
      <c r="G26" s="2"/>
      <c r="H26" s="2"/>
      <c r="I26" s="702">
        <v>80000</v>
      </c>
      <c r="J26" s="711">
        <v>30</v>
      </c>
      <c r="K26" s="712" t="s">
        <v>34</v>
      </c>
      <c r="L26" s="69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</row>
    <row r="27" spans="1:124" ht="15.5">
      <c r="A27" s="2"/>
      <c r="B27" s="55" t="s">
        <v>119</v>
      </c>
      <c r="C27" s="55"/>
      <c r="D27" s="2"/>
      <c r="E27" s="56" t="s">
        <v>35</v>
      </c>
      <c r="F27" s="2"/>
      <c r="G27" s="2"/>
      <c r="H27" s="2"/>
      <c r="I27" s="699"/>
      <c r="J27" s="699"/>
      <c r="K27" s="699"/>
      <c r="L27" s="69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</row>
    <row r="28" spans="1:124">
      <c r="A28" s="2"/>
      <c r="B28" s="2"/>
      <c r="C28" s="2"/>
      <c r="D28" s="2"/>
      <c r="E28" s="2"/>
      <c r="F28" s="42"/>
      <c r="G28" s="2"/>
      <c r="H28" s="2"/>
      <c r="I28" s="699"/>
      <c r="J28" s="699"/>
      <c r="K28" s="699"/>
      <c r="L28" s="69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</row>
    <row r="29" spans="1:124">
      <c r="A29" s="2"/>
      <c r="B29" s="2" t="s">
        <v>103</v>
      </c>
      <c r="C29" s="401"/>
      <c r="D29" s="2"/>
      <c r="E29" s="45" t="s">
        <v>120</v>
      </c>
      <c r="F29" s="46">
        <f>F21</f>
        <v>0</v>
      </c>
      <c r="G29" s="45" t="s">
        <v>33</v>
      </c>
      <c r="H29" s="2"/>
      <c r="I29" s="699"/>
      <c r="J29" s="699"/>
      <c r="K29" s="699"/>
      <c r="L29" s="69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</row>
    <row r="30" spans="1:124">
      <c r="A30" s="2"/>
      <c r="B30" s="2" t="s">
        <v>104</v>
      </c>
      <c r="C30" s="40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</row>
    <row r="31" spans="1:124">
      <c r="A31" s="2"/>
      <c r="B31" s="2" t="s">
        <v>105</v>
      </c>
      <c r="C31" s="401"/>
      <c r="D31" s="2"/>
      <c r="E31" s="2" t="s">
        <v>121</v>
      </c>
      <c r="F31" s="2">
        <f>IF(F$29&lt;500,25*'PU-HOLDS'!AC$168,0)</f>
        <v>0</v>
      </c>
      <c r="G31" s="2" t="s">
        <v>33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</row>
    <row r="32" spans="1:124">
      <c r="A32" s="2"/>
      <c r="B32" s="2" t="s">
        <v>106</v>
      </c>
      <c r="C32" s="401"/>
      <c r="D32" s="2"/>
      <c r="E32" s="54" t="s">
        <v>122</v>
      </c>
      <c r="F32" s="50"/>
      <c r="G32" s="5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</row>
    <row r="33" spans="1:124">
      <c r="A33" s="2"/>
      <c r="B33" s="2" t="s">
        <v>107</v>
      </c>
      <c r="C33" s="40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</row>
    <row r="34" spans="1:124">
      <c r="A34" s="2"/>
      <c r="B34" s="2" t="s">
        <v>109</v>
      </c>
      <c r="C34" s="401"/>
      <c r="D34" s="2"/>
      <c r="E34" s="2" t="s">
        <v>294</v>
      </c>
      <c r="F34" s="42">
        <f>IF(F$13&gt;5,37.5,IF(F$13=0,0,9.5))</f>
        <v>0</v>
      </c>
      <c r="G34" s="2" t="s">
        <v>33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</row>
    <row r="35" spans="1:124">
      <c r="A35" s="2"/>
      <c r="B35" s="2" t="s">
        <v>110</v>
      </c>
      <c r="C35" s="401"/>
      <c r="D35" s="2"/>
      <c r="E35" s="54" t="s">
        <v>126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</row>
    <row r="36" spans="1:124">
      <c r="A36" s="2"/>
      <c r="B36" s="2" t="s">
        <v>31</v>
      </c>
      <c r="C36" s="403"/>
      <c r="D36" s="2"/>
      <c r="E36" s="54" t="s">
        <v>265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</row>
    <row r="37" spans="1:124">
      <c r="A37" s="2"/>
      <c r="B37" s="2"/>
      <c r="C37" s="2"/>
      <c r="D37" s="2"/>
      <c r="E37" s="54" t="s">
        <v>295</v>
      </c>
      <c r="F37" s="50"/>
      <c r="G37" s="50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</row>
    <row r="38" spans="1:124" ht="15.5">
      <c r="A38" s="2"/>
      <c r="B38" s="2" t="s">
        <v>118</v>
      </c>
      <c r="C38" s="2"/>
      <c r="D38" s="2"/>
      <c r="E38" s="47" t="s">
        <v>123</v>
      </c>
      <c r="F38" s="47">
        <f>SUM(F29,F31,F34)</f>
        <v>0</v>
      </c>
      <c r="G38" s="47" t="s">
        <v>33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</row>
    <row r="39" spans="1:124">
      <c r="A39" s="2"/>
      <c r="B39" s="667"/>
      <c r="C39" s="668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</row>
    <row r="40" spans="1:124">
      <c r="A40" s="2"/>
      <c r="B40" s="669"/>
      <c r="C40" s="670"/>
      <c r="D40" s="2"/>
      <c r="E40" s="2" t="s">
        <v>125</v>
      </c>
      <c r="F40" s="51">
        <f>(F$29+F34+F31)*0.19</f>
        <v>0</v>
      </c>
      <c r="G40" s="2" t="s">
        <v>33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</row>
    <row r="41" spans="1:124" ht="9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</row>
    <row r="42" spans="1:124" ht="15.5">
      <c r="A42" s="2"/>
      <c r="B42" s="2"/>
      <c r="C42" s="2"/>
      <c r="D42" s="2"/>
      <c r="E42" s="48" t="s">
        <v>124</v>
      </c>
      <c r="F42" s="47">
        <f>SUM(F$29,F31,F34,F40)</f>
        <v>0</v>
      </c>
      <c r="G42" s="48" t="s">
        <v>33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</row>
    <row r="43" spans="1:12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</row>
    <row r="44" spans="1:124" ht="50.75" customHeight="1">
      <c r="A44" s="2"/>
      <c r="B44" s="662" t="s">
        <v>174</v>
      </c>
      <c r="C44" s="662"/>
      <c r="D44" s="662"/>
      <c r="E44" s="662"/>
      <c r="F44" s="662"/>
      <c r="G44" s="66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</row>
    <row r="45" spans="1:124" ht="32.5" customHeight="1">
      <c r="A45" s="2"/>
      <c r="B45" s="662" t="s">
        <v>175</v>
      </c>
      <c r="C45" s="662"/>
      <c r="D45" s="662"/>
      <c r="E45" s="662"/>
      <c r="F45" s="662"/>
      <c r="G45" s="66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</row>
    <row r="46" spans="1:124">
      <c r="A46" s="2"/>
      <c r="B46" s="10"/>
      <c r="C46" s="10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</row>
    <row r="47" spans="1:12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</row>
    <row r="48" spans="1:12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</row>
    <row r="49" spans="1:12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</row>
    <row r="50" spans="1:12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</row>
    <row r="51" spans="1:12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</row>
    <row r="52" spans="1:12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</row>
    <row r="53" spans="1:12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</row>
    <row r="54" spans="1:12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</row>
    <row r="55" spans="1:12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</row>
    <row r="56" spans="1:124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</row>
    <row r="57" spans="1:124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124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</row>
    <row r="59" spans="1:124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</row>
    <row r="60" spans="1:124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</row>
    <row r="61" spans="1:124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1:124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1:124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</row>
    <row r="64" spans="1:12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</row>
    <row r="65" spans="1:3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</row>
    <row r="66" spans="1:3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1:3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</row>
    <row r="68" spans="1:3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</row>
    <row r="69" spans="1:3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  <row r="70" spans="1:3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</row>
    <row r="71" spans="1:3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spans="1:3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</row>
    <row r="73" spans="1:3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</row>
    <row r="74" spans="1:3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</row>
    <row r="75" spans="1:3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</row>
    <row r="76" spans="1:3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</row>
    <row r="77" spans="1:3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</row>
    <row r="79" spans="1:3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</row>
    <row r="80" spans="1:3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</row>
    <row r="81" spans="1:3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</row>
    <row r="82" spans="1:3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1:3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</row>
    <row r="84" spans="1:3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</row>
    <row r="85" spans="1:3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</row>
    <row r="86" spans="1:3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</row>
    <row r="87" spans="1:3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</row>
    <row r="88" spans="1:3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</row>
    <row r="89" spans="1:3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</row>
    <row r="90" spans="1:3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</row>
    <row r="91" spans="1:3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</row>
    <row r="92" spans="1:3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</row>
    <row r="93" spans="1:3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</row>
    <row r="94" spans="1:3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</row>
    <row r="95" spans="1:3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</row>
    <row r="96" spans="1:3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</row>
    <row r="97" spans="1:3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</row>
    <row r="98" spans="1:3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</row>
    <row r="99" spans="1:3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</row>
    <row r="100" spans="1:3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</row>
    <row r="101" spans="1:3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</row>
    <row r="102" spans="1:3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</row>
    <row r="103" spans="1:3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</row>
    <row r="104" spans="1:3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</row>
    <row r="105" spans="1:3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</row>
    <row r="106" spans="1:3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</row>
    <row r="107" spans="1:3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</row>
    <row r="108" spans="1:3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</row>
    <row r="109" spans="1:3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</row>
    <row r="110" spans="1:3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</row>
    <row r="111" spans="1:3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</row>
    <row r="112" spans="1:3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</row>
    <row r="113" spans="1:3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</row>
    <row r="114" spans="1:3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</row>
    <row r="115" spans="1:3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</row>
    <row r="116" spans="1:3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</row>
    <row r="117" spans="1:3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</row>
    <row r="118" spans="1:3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</row>
    <row r="119" spans="1:3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</row>
    <row r="120" spans="1:3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</row>
    <row r="121" spans="1:3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</row>
    <row r="122" spans="1:3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</row>
    <row r="123" spans="1:3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</row>
    <row r="124" spans="1:3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</row>
    <row r="125" spans="1:3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</row>
    <row r="126" spans="1:3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</row>
    <row r="127" spans="1:3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</row>
    <row r="128" spans="1:3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</row>
    <row r="129" spans="1:3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</row>
    <row r="130" spans="1:3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</row>
    <row r="131" spans="1:3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</row>
    <row r="132" spans="1:3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</row>
    <row r="133" spans="1:3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</row>
    <row r="134" spans="1:3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</row>
    <row r="135" spans="1:3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</row>
    <row r="136" spans="1:3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</row>
    <row r="137" spans="1:3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</row>
    <row r="138" spans="1:3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</row>
    <row r="139" spans="1:3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</row>
    <row r="140" spans="1:3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</row>
    <row r="141" spans="1:3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</row>
    <row r="142" spans="1:3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</row>
    <row r="143" spans="1:3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</row>
    <row r="144" spans="1:3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</row>
    <row r="145" spans="1:3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</row>
    <row r="146" spans="1:3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</row>
    <row r="147" spans="1:3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</row>
    <row r="148" spans="1:3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</row>
    <row r="149" spans="1:3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</row>
    <row r="150" spans="1:3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</row>
    <row r="151" spans="1:3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</row>
    <row r="152" spans="1:3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</row>
    <row r="153" spans="1:3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</row>
    <row r="154" spans="1:3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</row>
    <row r="155" spans="1:3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</row>
    <row r="156" spans="1:3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</row>
    <row r="157" spans="1:3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</row>
    <row r="158" spans="1:3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</row>
    <row r="159" spans="1:3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</row>
    <row r="160" spans="1:3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</row>
    <row r="161" spans="1:3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</row>
    <row r="162" spans="1:3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</row>
    <row r="163" spans="1:3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</row>
    <row r="164" spans="1:3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</row>
    <row r="165" spans="1:3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</row>
    <row r="166" spans="1:3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</row>
    <row r="167" spans="1:3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</row>
    <row r="168" spans="1:3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</row>
    <row r="169" spans="1:3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</row>
    <row r="170" spans="1:3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</row>
    <row r="171" spans="1:3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</row>
    <row r="172" spans="1:3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</row>
    <row r="173" spans="1:3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</row>
    <row r="174" spans="1:3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</row>
    <row r="175" spans="1:3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</row>
    <row r="176" spans="1:3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</row>
    <row r="177" spans="1:3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</row>
    <row r="178" spans="1:3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</row>
    <row r="179" spans="1:3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</row>
    <row r="180" spans="1:3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</row>
    <row r="181" spans="1:3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</row>
    <row r="182" spans="1:3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</row>
    <row r="183" spans="1:3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</row>
    <row r="184" spans="1:3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</row>
    <row r="185" spans="1:3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</row>
    <row r="186" spans="1:3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</row>
    <row r="187" spans="1:3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</row>
    <row r="188" spans="1:3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</row>
    <row r="189" spans="1:3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</row>
    <row r="190" spans="1:3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</row>
    <row r="191" spans="1:3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</row>
    <row r="192" spans="1:3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</row>
    <row r="193" spans="1:3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</row>
    <row r="194" spans="1:3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</row>
    <row r="195" spans="1:3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</row>
    <row r="196" spans="1:3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</row>
    <row r="197" spans="1:3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</row>
    <row r="198" spans="1:3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</row>
    <row r="199" spans="1:3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</row>
    <row r="200" spans="1:3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</row>
    <row r="201" spans="1:3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</row>
    <row r="202" spans="1:3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</row>
    <row r="203" spans="1:3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</row>
    <row r="204" spans="1:3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</row>
    <row r="205" spans="1:3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</row>
    <row r="206" spans="1:3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</row>
    <row r="207" spans="1:3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</row>
    <row r="208" spans="1:3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</row>
    <row r="209" spans="1:3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</row>
    <row r="210" spans="1:3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</row>
    <row r="211" spans="1:3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</row>
    <row r="212" spans="1:3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</row>
    <row r="213" spans="1:3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</row>
    <row r="214" spans="1:3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</row>
    <row r="215" spans="1:3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</row>
    <row r="216" spans="1:3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</row>
    <row r="217" spans="1:3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</row>
    <row r="218" spans="1:3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</row>
    <row r="219" spans="1:3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</row>
    <row r="220" spans="1:3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</row>
    <row r="221" spans="1:3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</row>
    <row r="222" spans="1:3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</row>
    <row r="223" spans="1:3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</row>
    <row r="224" spans="1:3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</row>
    <row r="225" spans="1:3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</row>
    <row r="226" spans="1:3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</row>
    <row r="227" spans="1:3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</row>
    <row r="228" spans="1:3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</row>
    <row r="229" spans="1:3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</row>
    <row r="230" spans="1:3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</row>
    <row r="231" spans="1:3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</row>
    <row r="232" spans="1:3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</row>
    <row r="233" spans="1:3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</row>
    <row r="234" spans="1:3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</row>
    <row r="235" spans="1:3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</row>
    <row r="236" spans="1:3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</row>
    <row r="237" spans="1:3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</row>
    <row r="238" spans="1:3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</row>
    <row r="239" spans="1:3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</row>
    <row r="240" spans="1:3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</row>
    <row r="241" spans="1:3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</row>
    <row r="242" spans="1:3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</row>
    <row r="243" spans="1:3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</row>
    <row r="244" spans="1:3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</row>
    <row r="245" spans="1:3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</row>
    <row r="246" spans="1:3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</row>
  </sheetData>
  <mergeCells count="5">
    <mergeCell ref="B45:G45"/>
    <mergeCell ref="B24:C25"/>
    <mergeCell ref="B39:C40"/>
    <mergeCell ref="B44:G44"/>
    <mergeCell ref="J19:K19"/>
  </mergeCells>
  <conditionalFormatting sqref="B11">
    <cfRule type="duplicateValues" dxfId="28" priority="18"/>
  </conditionalFormatting>
  <conditionalFormatting sqref="B12">
    <cfRule type="duplicateValues" dxfId="27" priority="16"/>
  </conditionalFormatting>
  <conditionalFormatting sqref="B12:B20">
    <cfRule type="duplicateValues" dxfId="26" priority="19"/>
  </conditionalFormatting>
  <conditionalFormatting sqref="B13:B14">
    <cfRule type="duplicateValues" dxfId="25" priority="17"/>
  </conditionalFormatting>
  <conditionalFormatting sqref="B21">
    <cfRule type="duplicateValues" dxfId="24" priority="15"/>
  </conditionalFormatting>
  <conditionalFormatting sqref="B23">
    <cfRule type="duplicateValues" dxfId="23" priority="14"/>
  </conditionalFormatting>
  <conditionalFormatting sqref="B28">
    <cfRule type="duplicateValues" dxfId="22" priority="7"/>
  </conditionalFormatting>
  <conditionalFormatting sqref="B29">
    <cfRule type="duplicateValues" dxfId="21" priority="5"/>
  </conditionalFormatting>
  <conditionalFormatting sqref="B30">
    <cfRule type="duplicateValues" dxfId="20" priority="3"/>
  </conditionalFormatting>
  <conditionalFormatting sqref="B30:B33">
    <cfRule type="duplicateValues" dxfId="19" priority="6"/>
  </conditionalFormatting>
  <conditionalFormatting sqref="B31:B32">
    <cfRule type="duplicateValues" dxfId="18" priority="4"/>
  </conditionalFormatting>
  <conditionalFormatting sqref="B34:B36">
    <cfRule type="duplicateValues" dxfId="17" priority="2"/>
  </conditionalFormatting>
  <conditionalFormatting sqref="B37">
    <cfRule type="duplicateValues" dxfId="16" priority="8"/>
  </conditionalFormatting>
  <conditionalFormatting sqref="B38">
    <cfRule type="duplicateValues" dxfId="15" priority="1"/>
  </conditionalFormatting>
  <conditionalFormatting sqref="B22:C22">
    <cfRule type="duplicateValues" dxfId="14" priority="21"/>
  </conditionalFormatting>
  <conditionalFormatting sqref="B39:C39 C30:C38">
    <cfRule type="duplicateValues" dxfId="13" priority="30"/>
  </conditionalFormatting>
  <conditionalFormatting sqref="B41:C41 B24:C24 C12:C13 C15:C19">
    <cfRule type="duplicateValues" dxfId="12" priority="36"/>
  </conditionalFormatting>
  <conditionalFormatting sqref="C11">
    <cfRule type="duplicateValues" dxfId="11" priority="35"/>
  </conditionalFormatting>
  <conditionalFormatting sqref="C12">
    <cfRule type="duplicateValues" dxfId="10" priority="33"/>
  </conditionalFormatting>
  <conditionalFormatting sqref="C13">
    <cfRule type="duplicateValues" dxfId="9" priority="34"/>
  </conditionalFormatting>
  <conditionalFormatting sqref="C23">
    <cfRule type="duplicateValues" dxfId="8" priority="31"/>
  </conditionalFormatting>
  <conditionalFormatting sqref="C28">
    <cfRule type="duplicateValues" dxfId="7" priority="26"/>
  </conditionalFormatting>
  <conditionalFormatting sqref="C29">
    <cfRule type="duplicateValues" dxfId="6" priority="24"/>
    <cfRule type="duplicateValues" dxfId="5" priority="32"/>
  </conditionalFormatting>
  <conditionalFormatting sqref="C30">
    <cfRule type="duplicateValues" dxfId="4" priority="22"/>
    <cfRule type="duplicateValues" dxfId="3" priority="29"/>
  </conditionalFormatting>
  <conditionalFormatting sqref="C31">
    <cfRule type="duplicateValues" dxfId="2" priority="23"/>
    <cfRule type="duplicateValues" dxfId="1" priority="27"/>
  </conditionalFormatting>
  <conditionalFormatting sqref="C32">
    <cfRule type="duplicateValues" dxfId="0" priority="28"/>
  </conditionalFormatting>
  <hyperlinks>
    <hyperlink ref="B4" location="'Climbing Holds'!A1" display="Climbing Holds"/>
    <hyperlink ref="B5" location="Macros!A1" display="Macros"/>
    <hyperlink ref="B7" location="'AGB-Terms and Conditions'!A1" display="Terms and Conditions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92D050"/>
    <pageSetUpPr fitToPage="1"/>
  </sheetPr>
  <dimension ref="A1:AZ387"/>
  <sheetViews>
    <sheetView zoomScale="70" zoomScaleNormal="70" workbookViewId="0">
      <pane ySplit="8" topLeftCell="A15" activePane="bottomLeft" state="frozen"/>
      <selection pane="bottomLeft" activeCell="I31" sqref="I31"/>
    </sheetView>
  </sheetViews>
  <sheetFormatPr baseColWidth="10" defaultColWidth="11.453125" defaultRowHeight="15.5" outlineLevelRow="1"/>
  <cols>
    <col min="1" max="1" width="5.7265625" style="598" customWidth="1"/>
    <col min="2" max="2" width="10.1796875" style="27" customWidth="1"/>
    <col min="3" max="3" width="14.7265625" style="631" customWidth="1"/>
    <col min="4" max="4" width="44.7265625" style="514" customWidth="1"/>
    <col min="5" max="5" width="15.453125" style="484" customWidth="1"/>
    <col min="6" max="6" width="13.81640625" style="484" customWidth="1"/>
    <col min="7" max="7" width="11.1796875" style="484" bestFit="1" customWidth="1"/>
    <col min="8" max="8" width="15.81640625" style="484" customWidth="1"/>
    <col min="9" max="11" width="10" style="1" customWidth="1"/>
    <col min="12" max="12" width="10.81640625" style="1" bestFit="1" customWidth="1"/>
    <col min="13" max="14" width="10" style="1" customWidth="1"/>
    <col min="15" max="15" width="10" style="177" customWidth="1"/>
    <col min="16" max="19" width="10" style="1" customWidth="1"/>
    <col min="20" max="20" width="5.453125" style="1" customWidth="1"/>
    <col min="21" max="21" width="5.36328125" style="1" customWidth="1"/>
    <col min="22" max="22" width="10" style="1" customWidth="1"/>
    <col min="23" max="26" width="1.81640625" style="1" customWidth="1"/>
    <col min="27" max="27" width="2" style="1" customWidth="1"/>
    <col min="28" max="28" width="1.81640625" style="1" customWidth="1"/>
    <col min="29" max="29" width="25.54296875" style="1" customWidth="1"/>
    <col min="30" max="30" width="10.81640625" style="177" customWidth="1"/>
    <col min="31" max="31" width="12.54296875" style="111" customWidth="1"/>
    <col min="32" max="32" width="10.81640625" style="111" customWidth="1"/>
    <col min="33" max="33" width="13.1796875" style="388" customWidth="1"/>
    <col min="34" max="42" width="11.453125" style="388"/>
    <col min="43" max="45" width="11.453125" style="222"/>
  </cols>
  <sheetData>
    <row r="1" spans="2:51" outlineLevel="1">
      <c r="B1" s="25"/>
      <c r="C1" s="608"/>
      <c r="D1" s="486"/>
      <c r="E1" s="479"/>
      <c r="F1" s="479"/>
      <c r="G1" s="479"/>
      <c r="H1" s="479"/>
      <c r="I1" s="2"/>
      <c r="J1" s="2"/>
      <c r="K1" s="2"/>
      <c r="L1" s="2"/>
      <c r="M1" s="2"/>
      <c r="N1" s="2"/>
      <c r="O1" s="5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53"/>
      <c r="AE1" s="53"/>
      <c r="AF1" s="53"/>
      <c r="AG1" s="386"/>
      <c r="AH1" s="386"/>
      <c r="AI1" s="387"/>
      <c r="AJ1" s="387"/>
      <c r="AK1" s="387"/>
      <c r="AL1" s="387"/>
      <c r="AM1" s="387"/>
      <c r="AN1" s="387"/>
      <c r="AO1" s="387"/>
      <c r="AP1" s="387"/>
      <c r="AQ1" s="221"/>
      <c r="AR1" s="221"/>
      <c r="AS1" s="221"/>
      <c r="AT1" s="10"/>
      <c r="AU1" s="10"/>
      <c r="AV1" s="10"/>
      <c r="AW1" s="10"/>
      <c r="AX1" s="10"/>
      <c r="AY1" s="10"/>
    </row>
    <row r="2" spans="2:51" outlineLevel="1">
      <c r="B2" s="25"/>
      <c r="C2" s="608"/>
      <c r="D2" s="486"/>
      <c r="E2" s="479"/>
      <c r="F2" s="479"/>
      <c r="G2" s="479"/>
      <c r="H2" s="479"/>
      <c r="I2" s="2"/>
      <c r="J2" s="2"/>
      <c r="K2" s="2"/>
      <c r="L2" s="2"/>
      <c r="M2" s="2"/>
      <c r="N2" s="2"/>
      <c r="O2" s="5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53"/>
      <c r="AE2" s="53"/>
      <c r="AF2" s="53"/>
      <c r="AG2" s="386"/>
      <c r="AH2" s="386"/>
      <c r="AI2" s="387"/>
      <c r="AJ2" s="387"/>
      <c r="AK2" s="387"/>
      <c r="AL2" s="387"/>
      <c r="AM2" s="387"/>
      <c r="AN2" s="387"/>
      <c r="AO2" s="387"/>
      <c r="AP2" s="387"/>
      <c r="AQ2" s="221"/>
      <c r="AR2" s="221"/>
      <c r="AS2" s="221"/>
      <c r="AT2" s="10"/>
      <c r="AU2" s="10"/>
      <c r="AV2" s="10"/>
      <c r="AW2" s="10"/>
      <c r="AX2" s="10"/>
      <c r="AY2" s="10"/>
    </row>
    <row r="3" spans="2:51" outlineLevel="1">
      <c r="B3" s="25"/>
      <c r="C3" s="608"/>
      <c r="D3" s="486"/>
      <c r="E3" s="479"/>
      <c r="F3" s="479"/>
      <c r="G3" s="479"/>
      <c r="H3" s="479"/>
      <c r="I3" s="2"/>
      <c r="J3" s="2"/>
      <c r="K3" s="2"/>
      <c r="L3" s="2"/>
      <c r="M3" s="2"/>
      <c r="N3" s="2"/>
      <c r="O3" s="5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53"/>
      <c r="AE3" s="53"/>
      <c r="AF3" s="53"/>
      <c r="AG3" s="386"/>
      <c r="AH3" s="386"/>
      <c r="AI3" s="387"/>
      <c r="AJ3" s="387"/>
      <c r="AK3" s="387"/>
      <c r="AL3" s="387"/>
      <c r="AM3" s="387"/>
      <c r="AN3" s="387"/>
      <c r="AO3" s="387"/>
      <c r="AP3" s="387"/>
      <c r="AQ3" s="221"/>
      <c r="AR3" s="221"/>
      <c r="AS3" s="221"/>
      <c r="AT3" s="10"/>
      <c r="AU3" s="10"/>
      <c r="AV3" s="10"/>
      <c r="AW3" s="10"/>
      <c r="AX3" s="10"/>
      <c r="AY3" s="10"/>
    </row>
    <row r="4" spans="2:51" outlineLevel="1">
      <c r="B4" s="25"/>
      <c r="C4" s="608"/>
      <c r="D4" s="486"/>
      <c r="F4" s="479"/>
      <c r="G4" s="479"/>
      <c r="H4" s="479"/>
      <c r="I4" s="2"/>
      <c r="J4" s="2"/>
      <c r="K4" s="2"/>
      <c r="L4" s="2"/>
      <c r="M4" s="2"/>
      <c r="N4" s="2"/>
      <c r="O4" s="5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53"/>
      <c r="AE4" s="53"/>
      <c r="AF4" s="53"/>
      <c r="AG4" s="386"/>
      <c r="AH4" s="386"/>
      <c r="AI4" s="387"/>
      <c r="AJ4" s="387"/>
      <c r="AK4" s="387"/>
      <c r="AL4" s="387"/>
      <c r="AM4" s="387"/>
      <c r="AN4" s="387"/>
      <c r="AO4" s="387"/>
      <c r="AP4" s="387"/>
      <c r="AQ4" s="221"/>
      <c r="AR4" s="221"/>
      <c r="AS4" s="221"/>
      <c r="AT4" s="10"/>
      <c r="AU4" s="10"/>
      <c r="AV4" s="10"/>
      <c r="AW4" s="10"/>
      <c r="AX4" s="10"/>
      <c r="AY4" s="10"/>
    </row>
    <row r="5" spans="2:51" outlineLevel="1">
      <c r="B5" s="25"/>
      <c r="C5" s="608"/>
      <c r="D5" s="486"/>
      <c r="E5" s="485" t="s">
        <v>173</v>
      </c>
      <c r="F5" s="479"/>
      <c r="G5" s="479"/>
      <c r="H5" s="479"/>
      <c r="I5" s="2"/>
      <c r="J5" s="2"/>
      <c r="K5" s="2"/>
      <c r="L5" s="2"/>
      <c r="M5" s="2"/>
      <c r="N5" s="2"/>
      <c r="O5" s="5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53"/>
      <c r="AE5" s="53"/>
      <c r="AF5" s="53"/>
      <c r="AG5" s="386"/>
      <c r="AH5" s="386"/>
      <c r="AI5" s="387"/>
      <c r="AJ5" s="387"/>
      <c r="AK5" s="387"/>
      <c r="AL5" s="387"/>
      <c r="AM5" s="387"/>
      <c r="AN5" s="387"/>
      <c r="AO5" s="387"/>
      <c r="AP5" s="387"/>
      <c r="AQ5" s="221"/>
      <c r="AR5" s="221"/>
      <c r="AS5" s="221"/>
      <c r="AT5" s="10"/>
      <c r="AU5" s="10"/>
      <c r="AV5" s="10"/>
      <c r="AW5" s="10"/>
      <c r="AX5" s="10"/>
      <c r="AY5" s="10"/>
    </row>
    <row r="6" spans="2:51" ht="16" outlineLevel="1" thickBot="1">
      <c r="B6" s="25"/>
      <c r="C6" s="608"/>
      <c r="D6" s="486"/>
      <c r="E6" s="487" t="s">
        <v>172</v>
      </c>
      <c r="F6" s="479"/>
      <c r="G6" s="479"/>
      <c r="H6" s="515"/>
      <c r="I6" s="2"/>
      <c r="J6" s="2"/>
      <c r="K6" s="2"/>
      <c r="L6" s="2"/>
      <c r="M6" s="2"/>
      <c r="N6" s="2"/>
      <c r="O6" s="53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53"/>
      <c r="AE6" s="53"/>
      <c r="AF6" s="53"/>
      <c r="AG6" s="386"/>
      <c r="AH6" s="386"/>
      <c r="AI6" s="387"/>
      <c r="AJ6" s="387"/>
      <c r="AK6" s="387"/>
      <c r="AL6" s="387"/>
      <c r="AM6" s="387"/>
      <c r="AN6" s="387"/>
      <c r="AO6" s="387"/>
      <c r="AP6" s="387"/>
      <c r="AQ6" s="221"/>
      <c r="AR6" s="221"/>
      <c r="AS6" s="221"/>
      <c r="AT6" s="10"/>
      <c r="AU6" s="10"/>
      <c r="AV6" s="10"/>
      <c r="AW6" s="10"/>
      <c r="AX6" s="10"/>
      <c r="AY6" s="10"/>
    </row>
    <row r="7" spans="2:51" ht="34" customHeight="1" outlineLevel="1" thickBot="1">
      <c r="B7" s="25"/>
      <c r="C7" s="608"/>
      <c r="D7" s="486"/>
      <c r="E7" s="479"/>
      <c r="F7" s="479"/>
      <c r="G7" s="479"/>
      <c r="H7" s="516" t="s">
        <v>371</v>
      </c>
      <c r="I7" s="2"/>
      <c r="J7" s="2"/>
      <c r="K7" s="2"/>
      <c r="L7" s="2"/>
      <c r="M7" s="2"/>
      <c r="N7" s="2"/>
      <c r="O7" s="53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53"/>
      <c r="AE7" s="53"/>
      <c r="AF7" s="53"/>
      <c r="AG7" s="386"/>
      <c r="AH7" s="386"/>
      <c r="AI7" s="387"/>
      <c r="AJ7" s="387"/>
      <c r="AK7" s="387"/>
      <c r="AL7" s="387"/>
      <c r="AM7" s="387"/>
      <c r="AN7" s="387"/>
      <c r="AO7" s="387"/>
      <c r="AP7" s="387"/>
      <c r="AQ7" s="221"/>
      <c r="AR7" s="221"/>
      <c r="AS7" s="221"/>
      <c r="AT7" s="10"/>
      <c r="AU7" s="10"/>
      <c r="AV7" s="10"/>
      <c r="AW7" s="10"/>
      <c r="AX7" s="10"/>
      <c r="AY7" s="10"/>
    </row>
    <row r="8" spans="2:51" ht="54.65" customHeight="1" thickBot="1">
      <c r="B8" s="448" t="s">
        <v>1</v>
      </c>
      <c r="C8" s="609" t="s">
        <v>0</v>
      </c>
      <c r="D8" s="466" t="s">
        <v>2</v>
      </c>
      <c r="E8" s="466" t="s">
        <v>20</v>
      </c>
      <c r="F8" s="467" t="s">
        <v>306</v>
      </c>
      <c r="G8" s="466" t="s">
        <v>7</v>
      </c>
      <c r="H8" s="480" t="s">
        <v>6</v>
      </c>
      <c r="I8" s="436" t="s">
        <v>3</v>
      </c>
      <c r="J8" s="437" t="s">
        <v>4</v>
      </c>
      <c r="K8" s="438" t="s">
        <v>210</v>
      </c>
      <c r="L8" s="439" t="s">
        <v>228</v>
      </c>
      <c r="M8" s="440" t="s">
        <v>230</v>
      </c>
      <c r="N8" s="441" t="s">
        <v>231</v>
      </c>
      <c r="O8" s="442" t="s">
        <v>232</v>
      </c>
      <c r="P8" s="443" t="s">
        <v>203</v>
      </c>
      <c r="Q8" s="444" t="s">
        <v>5</v>
      </c>
      <c r="R8" s="445" t="s">
        <v>237</v>
      </c>
      <c r="S8" s="446" t="s">
        <v>233</v>
      </c>
      <c r="T8" s="643" t="s">
        <v>234</v>
      </c>
      <c r="U8" s="643" t="s">
        <v>373</v>
      </c>
      <c r="V8" s="447" t="s">
        <v>201</v>
      </c>
      <c r="W8" s="674"/>
      <c r="X8" s="675"/>
      <c r="Y8" s="675"/>
      <c r="Z8" s="675"/>
      <c r="AA8" s="675"/>
      <c r="AB8" s="675"/>
      <c r="AC8" s="149" t="s">
        <v>8</v>
      </c>
      <c r="AD8" s="53"/>
      <c r="AE8" s="57" t="s">
        <v>28</v>
      </c>
      <c r="AF8" s="57"/>
      <c r="AG8" s="387"/>
      <c r="AH8" s="387"/>
      <c r="AI8" s="387"/>
      <c r="AJ8" s="387"/>
      <c r="AK8" s="387"/>
      <c r="AL8" s="387"/>
      <c r="AM8" s="387"/>
      <c r="AN8" s="387"/>
      <c r="AO8" s="387"/>
      <c r="AP8" s="387"/>
      <c r="AQ8" s="221"/>
      <c r="AR8" s="221"/>
      <c r="AS8" s="221"/>
      <c r="AT8" s="10"/>
      <c r="AU8" s="10"/>
      <c r="AV8" s="10"/>
      <c r="AW8" s="10"/>
      <c r="AX8" s="10"/>
      <c r="AY8" s="10"/>
    </row>
    <row r="9" spans="2:51" ht="30" customHeight="1" outlineLevel="1">
      <c r="B9" s="525"/>
      <c r="C9" s="610" t="s">
        <v>323</v>
      </c>
      <c r="D9" s="526" t="s">
        <v>308</v>
      </c>
      <c r="E9" s="527" t="s">
        <v>22</v>
      </c>
      <c r="F9" s="527" t="s">
        <v>47</v>
      </c>
      <c r="G9" s="527">
        <v>2</v>
      </c>
      <c r="H9" s="528">
        <v>148.05000000000001</v>
      </c>
      <c r="I9" s="163"/>
      <c r="J9" s="4"/>
      <c r="K9" s="549"/>
      <c r="L9" s="223"/>
      <c r="M9" s="150"/>
      <c r="N9" s="151"/>
      <c r="O9" s="181"/>
      <c r="P9" s="165"/>
      <c r="Q9" s="152"/>
      <c r="R9" s="243"/>
      <c r="S9" s="153"/>
      <c r="T9" s="154"/>
      <c r="U9" s="243"/>
      <c r="V9" s="192"/>
      <c r="W9" s="106"/>
      <c r="X9" s="3"/>
      <c r="Y9" s="178" t="s">
        <v>202</v>
      </c>
      <c r="Z9" s="3"/>
      <c r="AA9" s="3"/>
      <c r="AB9" s="3"/>
      <c r="AC9" s="529">
        <f t="shared" ref="AC9:AC17" si="0">SUM(I9:V9)*H9</f>
        <v>0</v>
      </c>
      <c r="AD9" s="533"/>
      <c r="AE9" s="57">
        <v>2.16</v>
      </c>
      <c r="AF9" s="58">
        <f>SUM(I9:V9)*AE9</f>
        <v>0</v>
      </c>
      <c r="AG9" s="389"/>
      <c r="AH9" s="387"/>
      <c r="AI9" s="387"/>
      <c r="AJ9" s="387"/>
      <c r="AK9" s="387"/>
      <c r="AL9" s="387"/>
      <c r="AM9" s="387"/>
      <c r="AN9" s="387"/>
      <c r="AO9" s="387"/>
      <c r="AP9" s="387"/>
      <c r="AQ9" s="221"/>
      <c r="AR9" s="221"/>
      <c r="AS9" s="221"/>
      <c r="AT9" s="10"/>
      <c r="AU9" s="10"/>
      <c r="AV9" s="10"/>
      <c r="AW9" s="10"/>
      <c r="AX9" s="10"/>
      <c r="AY9" s="10"/>
    </row>
    <row r="10" spans="2:51" ht="30" customHeight="1" outlineLevel="1">
      <c r="B10" s="530"/>
      <c r="C10" s="611" t="s">
        <v>324</v>
      </c>
      <c r="D10" s="490" t="s">
        <v>310</v>
      </c>
      <c r="E10" s="488" t="s">
        <v>22</v>
      </c>
      <c r="F10" s="488" t="s">
        <v>47</v>
      </c>
      <c r="G10" s="488">
        <v>2</v>
      </c>
      <c r="H10" s="482">
        <v>143.85</v>
      </c>
      <c r="I10" s="163"/>
      <c r="J10" s="4"/>
      <c r="K10" s="549"/>
      <c r="L10" s="223"/>
      <c r="M10" s="150"/>
      <c r="N10" s="151"/>
      <c r="O10" s="181"/>
      <c r="P10" s="165"/>
      <c r="Q10" s="152"/>
      <c r="R10" s="243"/>
      <c r="S10" s="153"/>
      <c r="T10" s="154"/>
      <c r="U10" s="243"/>
      <c r="V10" s="192"/>
      <c r="W10" s="106"/>
      <c r="X10" s="3"/>
      <c r="Y10" s="178" t="s">
        <v>202</v>
      </c>
      <c r="Z10" s="3"/>
      <c r="AA10" s="3"/>
      <c r="AB10" s="3"/>
      <c r="AC10" s="531">
        <f t="shared" si="0"/>
        <v>0</v>
      </c>
      <c r="AD10" s="533"/>
      <c r="AE10" s="57">
        <v>2</v>
      </c>
      <c r="AF10" s="58">
        <f>SUM(I10:V10)*AE10</f>
        <v>0</v>
      </c>
      <c r="AG10" s="387"/>
      <c r="AH10" s="387"/>
      <c r="AI10" s="387"/>
      <c r="AJ10" s="387"/>
      <c r="AK10" s="387"/>
      <c r="AL10" s="387"/>
      <c r="AM10" s="387"/>
      <c r="AN10" s="387"/>
      <c r="AO10" s="387"/>
      <c r="AP10" s="387"/>
      <c r="AQ10" s="221"/>
      <c r="AR10" s="221"/>
      <c r="AS10" s="221"/>
      <c r="AT10" s="10"/>
      <c r="AU10" s="10"/>
      <c r="AV10" s="10"/>
      <c r="AW10" s="10"/>
      <c r="AX10" s="10"/>
      <c r="AY10" s="10"/>
    </row>
    <row r="11" spans="2:51" ht="30" customHeight="1" outlineLevel="1">
      <c r="B11" s="530"/>
      <c r="C11" s="611" t="s">
        <v>325</v>
      </c>
      <c r="D11" s="490" t="s">
        <v>309</v>
      </c>
      <c r="E11" s="488" t="s">
        <v>22</v>
      </c>
      <c r="F11" s="488" t="s">
        <v>16</v>
      </c>
      <c r="G11" s="488">
        <v>2</v>
      </c>
      <c r="H11" s="482">
        <v>97.65</v>
      </c>
      <c r="I11" s="163"/>
      <c r="J11" s="4"/>
      <c r="K11" s="549"/>
      <c r="L11" s="223"/>
      <c r="M11" s="150"/>
      <c r="N11" s="151"/>
      <c r="O11" s="181"/>
      <c r="P11" s="165"/>
      <c r="Q11" s="152"/>
      <c r="R11" s="243"/>
      <c r="S11" s="153"/>
      <c r="T11" s="154"/>
      <c r="U11" s="243"/>
      <c r="V11" s="192"/>
      <c r="W11" s="106"/>
      <c r="X11" s="3"/>
      <c r="Y11" s="178" t="s">
        <v>202</v>
      </c>
      <c r="Z11" s="3"/>
      <c r="AA11" s="3"/>
      <c r="AB11" s="3"/>
      <c r="AC11" s="531">
        <f t="shared" si="0"/>
        <v>0</v>
      </c>
      <c r="AD11" s="533"/>
      <c r="AE11" s="57">
        <v>1.9</v>
      </c>
      <c r="AF11" s="58">
        <f t="shared" ref="AF11:AF27" si="1">SUM(I11:V11)*AE11</f>
        <v>0</v>
      </c>
      <c r="AG11" s="387"/>
      <c r="AH11" s="387"/>
      <c r="AI11" s="387"/>
      <c r="AJ11" s="387"/>
      <c r="AK11" s="387"/>
      <c r="AL11" s="387"/>
      <c r="AM11" s="387"/>
      <c r="AN11" s="387"/>
      <c r="AO11" s="387"/>
      <c r="AP11" s="387"/>
      <c r="AQ11" s="221"/>
      <c r="AR11" s="221"/>
      <c r="AS11" s="221"/>
      <c r="AT11" s="10"/>
      <c r="AU11" s="10"/>
      <c r="AV11" s="10"/>
      <c r="AW11" s="10"/>
      <c r="AX11" s="10"/>
      <c r="AY11" s="10"/>
    </row>
    <row r="12" spans="2:51" ht="30" customHeight="1" outlineLevel="1">
      <c r="B12" s="530"/>
      <c r="C12" s="611" t="s">
        <v>326</v>
      </c>
      <c r="D12" s="490" t="s">
        <v>315</v>
      </c>
      <c r="E12" s="488" t="s">
        <v>22</v>
      </c>
      <c r="F12" s="488" t="s">
        <v>16</v>
      </c>
      <c r="G12" s="488">
        <v>2</v>
      </c>
      <c r="H12" s="482">
        <v>95.55</v>
      </c>
      <c r="I12" s="163"/>
      <c r="J12" s="4"/>
      <c r="K12" s="549"/>
      <c r="L12" s="223"/>
      <c r="M12" s="150"/>
      <c r="N12" s="151"/>
      <c r="O12" s="181"/>
      <c r="P12" s="165"/>
      <c r="Q12" s="152"/>
      <c r="R12" s="243"/>
      <c r="S12" s="153"/>
      <c r="T12" s="154"/>
      <c r="U12" s="243"/>
      <c r="V12" s="192"/>
      <c r="W12" s="106"/>
      <c r="X12" s="3"/>
      <c r="Y12" s="178" t="s">
        <v>202</v>
      </c>
      <c r="Z12" s="3"/>
      <c r="AA12" s="3"/>
      <c r="AB12" s="3"/>
      <c r="AC12" s="531">
        <f t="shared" si="0"/>
        <v>0</v>
      </c>
      <c r="AD12" s="533"/>
      <c r="AE12" s="57">
        <v>1.6</v>
      </c>
      <c r="AF12" s="58">
        <f t="shared" si="1"/>
        <v>0</v>
      </c>
      <c r="AG12" s="387"/>
      <c r="AH12" s="387"/>
      <c r="AI12" s="387"/>
      <c r="AJ12" s="387"/>
      <c r="AK12" s="387"/>
      <c r="AL12" s="387"/>
      <c r="AM12" s="387"/>
      <c r="AN12" s="387"/>
      <c r="AO12" s="387"/>
      <c r="AP12" s="387"/>
      <c r="AQ12" s="221"/>
      <c r="AR12" s="221"/>
      <c r="AS12" s="221"/>
      <c r="AT12" s="10"/>
      <c r="AU12" s="10"/>
      <c r="AV12" s="10"/>
      <c r="AW12" s="10"/>
      <c r="AX12" s="10"/>
      <c r="AY12" s="10"/>
    </row>
    <row r="13" spans="2:51" ht="30" customHeight="1" outlineLevel="1">
      <c r="B13" s="530"/>
      <c r="C13" s="611" t="s">
        <v>327</v>
      </c>
      <c r="D13" s="490" t="s">
        <v>314</v>
      </c>
      <c r="E13" s="488" t="s">
        <v>22</v>
      </c>
      <c r="F13" s="488" t="s">
        <v>14</v>
      </c>
      <c r="G13" s="488">
        <v>4</v>
      </c>
      <c r="H13" s="482">
        <v>145.95000000000002</v>
      </c>
      <c r="I13" s="163"/>
      <c r="J13" s="4"/>
      <c r="K13" s="549"/>
      <c r="L13" s="223"/>
      <c r="M13" s="150"/>
      <c r="N13" s="151"/>
      <c r="O13" s="181"/>
      <c r="P13" s="165"/>
      <c r="Q13" s="152"/>
      <c r="R13" s="243"/>
      <c r="S13" s="153"/>
      <c r="T13" s="154"/>
      <c r="U13" s="243"/>
      <c r="V13" s="192"/>
      <c r="W13" s="106"/>
      <c r="X13" s="3"/>
      <c r="Y13" s="178" t="s">
        <v>202</v>
      </c>
      <c r="Z13" s="3"/>
      <c r="AA13" s="3"/>
      <c r="AB13" s="3"/>
      <c r="AC13" s="531">
        <f t="shared" si="0"/>
        <v>0</v>
      </c>
      <c r="AD13" s="533"/>
      <c r="AE13" s="57">
        <v>2</v>
      </c>
      <c r="AF13" s="58">
        <f t="shared" si="1"/>
        <v>0</v>
      </c>
      <c r="AG13" s="387"/>
      <c r="AH13" s="387"/>
      <c r="AI13" s="387"/>
      <c r="AJ13" s="387"/>
      <c r="AK13" s="387"/>
      <c r="AL13" s="387"/>
      <c r="AM13" s="387"/>
      <c r="AN13" s="387"/>
      <c r="AO13" s="387"/>
      <c r="AP13" s="387"/>
      <c r="AQ13" s="221"/>
      <c r="AR13" s="221"/>
      <c r="AS13" s="221"/>
      <c r="AT13" s="10"/>
      <c r="AU13" s="10"/>
      <c r="AV13" s="10"/>
      <c r="AW13" s="10"/>
      <c r="AX13" s="10"/>
      <c r="AY13" s="10"/>
    </row>
    <row r="14" spans="2:51" ht="30" customHeight="1" outlineLevel="1">
      <c r="B14" s="530"/>
      <c r="C14" s="611" t="s">
        <v>328</v>
      </c>
      <c r="D14" s="490" t="s">
        <v>316</v>
      </c>
      <c r="E14" s="488" t="s">
        <v>36</v>
      </c>
      <c r="F14" s="488" t="s">
        <v>14</v>
      </c>
      <c r="G14" s="488">
        <v>2</v>
      </c>
      <c r="H14" s="482">
        <v>61.95</v>
      </c>
      <c r="I14" s="163"/>
      <c r="J14" s="4"/>
      <c r="K14" s="549"/>
      <c r="L14" s="223"/>
      <c r="M14" s="150"/>
      <c r="N14" s="151"/>
      <c r="O14" s="181"/>
      <c r="P14" s="165"/>
      <c r="Q14" s="152"/>
      <c r="R14" s="243"/>
      <c r="S14" s="153"/>
      <c r="T14" s="154"/>
      <c r="U14" s="243"/>
      <c r="V14" s="192"/>
      <c r="W14" s="106"/>
      <c r="X14" s="3"/>
      <c r="Y14" s="178" t="s">
        <v>202</v>
      </c>
      <c r="Z14" s="3"/>
      <c r="AA14" s="3"/>
      <c r="AB14" s="3"/>
      <c r="AC14" s="531">
        <f t="shared" si="0"/>
        <v>0</v>
      </c>
      <c r="AD14" s="533"/>
      <c r="AE14" s="57">
        <v>1.2</v>
      </c>
      <c r="AF14" s="58">
        <f t="shared" si="1"/>
        <v>0</v>
      </c>
      <c r="AG14" s="387"/>
      <c r="AH14" s="387"/>
      <c r="AI14" s="387"/>
      <c r="AJ14" s="387"/>
      <c r="AK14" s="387"/>
      <c r="AL14" s="387"/>
      <c r="AM14" s="387"/>
      <c r="AN14" s="387"/>
      <c r="AO14" s="387"/>
      <c r="AP14" s="387"/>
      <c r="AQ14" s="221"/>
      <c r="AR14" s="221"/>
      <c r="AS14" s="221"/>
      <c r="AT14" s="10"/>
      <c r="AU14" s="10"/>
      <c r="AV14" s="10"/>
      <c r="AW14" s="10"/>
      <c r="AX14" s="10"/>
      <c r="AY14" s="10"/>
    </row>
    <row r="15" spans="2:51" ht="30" customHeight="1" outlineLevel="1">
      <c r="B15" s="530"/>
      <c r="C15" s="611" t="s">
        <v>329</v>
      </c>
      <c r="D15" s="490" t="s">
        <v>311</v>
      </c>
      <c r="E15" s="488" t="s">
        <v>22</v>
      </c>
      <c r="F15" s="488" t="s">
        <v>41</v>
      </c>
      <c r="G15" s="488">
        <v>6</v>
      </c>
      <c r="H15" s="482">
        <v>101</v>
      </c>
      <c r="I15" s="163"/>
      <c r="J15" s="4"/>
      <c r="K15" s="549"/>
      <c r="L15" s="223"/>
      <c r="M15" s="150"/>
      <c r="N15" s="151"/>
      <c r="O15" s="181"/>
      <c r="P15" s="165"/>
      <c r="Q15" s="152"/>
      <c r="R15" s="243"/>
      <c r="S15" s="153"/>
      <c r="T15" s="154"/>
      <c r="U15" s="243"/>
      <c r="V15" s="192"/>
      <c r="W15" s="106"/>
      <c r="X15" s="3"/>
      <c r="Y15" s="178" t="s">
        <v>202</v>
      </c>
      <c r="Z15" s="3"/>
      <c r="AA15" s="3"/>
      <c r="AB15" s="3"/>
      <c r="AC15" s="531">
        <f t="shared" si="0"/>
        <v>0</v>
      </c>
      <c r="AD15" s="533"/>
      <c r="AE15" s="57">
        <v>2.6</v>
      </c>
      <c r="AF15" s="58">
        <f t="shared" si="1"/>
        <v>0</v>
      </c>
      <c r="AG15" s="387"/>
      <c r="AH15" s="387"/>
      <c r="AI15" s="387"/>
      <c r="AJ15" s="387"/>
      <c r="AK15" s="387"/>
      <c r="AL15" s="387"/>
      <c r="AM15" s="387"/>
      <c r="AN15" s="387"/>
      <c r="AO15" s="387"/>
      <c r="AP15" s="387"/>
      <c r="AQ15" s="221"/>
      <c r="AR15" s="221"/>
      <c r="AS15" s="221"/>
      <c r="AT15" s="10"/>
      <c r="AU15" s="10"/>
      <c r="AV15" s="10"/>
      <c r="AW15" s="10"/>
      <c r="AX15" s="10"/>
      <c r="AY15" s="10"/>
    </row>
    <row r="16" spans="2:51" ht="30" customHeight="1" outlineLevel="1">
      <c r="B16" s="530"/>
      <c r="C16" s="611" t="s">
        <v>330</v>
      </c>
      <c r="D16" s="490" t="s">
        <v>312</v>
      </c>
      <c r="E16" s="488" t="s">
        <v>24</v>
      </c>
      <c r="F16" s="488" t="s">
        <v>15</v>
      </c>
      <c r="G16" s="488">
        <v>9</v>
      </c>
      <c r="H16" s="482">
        <v>68</v>
      </c>
      <c r="I16" s="163"/>
      <c r="J16" s="4"/>
      <c r="K16" s="549"/>
      <c r="L16" s="223"/>
      <c r="M16" s="150"/>
      <c r="N16" s="151"/>
      <c r="O16" s="181"/>
      <c r="P16" s="165"/>
      <c r="Q16" s="152"/>
      <c r="R16" s="243"/>
      <c r="S16" s="153"/>
      <c r="T16" s="154"/>
      <c r="U16" s="243"/>
      <c r="V16" s="192"/>
      <c r="W16" s="106"/>
      <c r="X16" s="3"/>
      <c r="Y16" s="178" t="s">
        <v>202</v>
      </c>
      <c r="Z16" s="3"/>
      <c r="AA16" s="3"/>
      <c r="AB16" s="3"/>
      <c r="AC16" s="531">
        <f t="shared" si="0"/>
        <v>0</v>
      </c>
      <c r="AD16" s="533"/>
      <c r="AE16" s="57">
        <v>0.4</v>
      </c>
      <c r="AF16" s="58">
        <f t="shared" si="1"/>
        <v>0</v>
      </c>
      <c r="AG16" s="387"/>
      <c r="AH16" s="387"/>
      <c r="AI16" s="387"/>
      <c r="AJ16" s="387"/>
      <c r="AK16" s="387"/>
      <c r="AL16" s="387"/>
      <c r="AM16" s="387"/>
      <c r="AN16" s="387"/>
      <c r="AO16" s="387"/>
      <c r="AP16" s="387"/>
      <c r="AQ16" s="221"/>
      <c r="AR16" s="221"/>
      <c r="AS16" s="221"/>
      <c r="AT16" s="10"/>
      <c r="AU16" s="10"/>
      <c r="AV16" s="10"/>
      <c r="AW16" s="10"/>
      <c r="AX16" s="10"/>
      <c r="AY16" s="10"/>
    </row>
    <row r="17" spans="2:51" ht="30" customHeight="1" outlineLevel="1">
      <c r="B17" s="530"/>
      <c r="C17" s="611" t="s">
        <v>331</v>
      </c>
      <c r="D17" s="490" t="s">
        <v>313</v>
      </c>
      <c r="E17" s="488" t="s">
        <v>24</v>
      </c>
      <c r="F17" s="488" t="s">
        <v>19</v>
      </c>
      <c r="G17" s="488">
        <v>9</v>
      </c>
      <c r="H17" s="482">
        <v>41</v>
      </c>
      <c r="I17" s="163"/>
      <c r="J17" s="4"/>
      <c r="K17" s="549"/>
      <c r="L17" s="223"/>
      <c r="M17" s="150"/>
      <c r="N17" s="151"/>
      <c r="O17" s="181"/>
      <c r="P17" s="165"/>
      <c r="Q17" s="152"/>
      <c r="R17" s="243"/>
      <c r="S17" s="153"/>
      <c r="T17" s="154"/>
      <c r="U17" s="243"/>
      <c r="V17" s="192"/>
      <c r="W17" s="106"/>
      <c r="X17" s="3"/>
      <c r="Y17" s="178" t="s">
        <v>202</v>
      </c>
      <c r="Z17" s="3"/>
      <c r="AA17" s="3"/>
      <c r="AB17" s="3"/>
      <c r="AC17" s="531">
        <f t="shared" si="0"/>
        <v>0</v>
      </c>
      <c r="AD17" s="533"/>
      <c r="AE17" s="57">
        <v>0.3</v>
      </c>
      <c r="AF17" s="58">
        <f t="shared" si="1"/>
        <v>0</v>
      </c>
      <c r="AG17" s="387"/>
      <c r="AH17" s="387"/>
      <c r="AI17" s="387"/>
      <c r="AJ17" s="387"/>
      <c r="AK17" s="387"/>
      <c r="AL17" s="387"/>
      <c r="AM17" s="387"/>
      <c r="AN17" s="387"/>
      <c r="AO17" s="387"/>
      <c r="AP17" s="387"/>
      <c r="AQ17" s="221"/>
      <c r="AR17" s="221"/>
      <c r="AS17" s="221"/>
      <c r="AT17" s="10"/>
      <c r="AU17" s="10"/>
      <c r="AV17" s="10"/>
      <c r="AW17" s="10"/>
      <c r="AX17" s="10"/>
      <c r="AY17" s="10"/>
    </row>
    <row r="18" spans="2:51" ht="30" customHeight="1" outlineLevel="1">
      <c r="B18" s="530"/>
      <c r="C18" s="611" t="s">
        <v>332</v>
      </c>
      <c r="D18" s="490" t="s">
        <v>320</v>
      </c>
      <c r="E18" s="488" t="s">
        <v>22</v>
      </c>
      <c r="F18" s="488" t="s">
        <v>14</v>
      </c>
      <c r="G18" s="488">
        <v>2</v>
      </c>
      <c r="H18" s="482">
        <v>79</v>
      </c>
      <c r="I18" s="163"/>
      <c r="J18" s="4"/>
      <c r="K18" s="549"/>
      <c r="L18" s="223"/>
      <c r="M18" s="150"/>
      <c r="N18" s="151"/>
      <c r="O18" s="181"/>
      <c r="P18" s="165"/>
      <c r="Q18" s="152"/>
      <c r="R18" s="243"/>
      <c r="S18" s="153"/>
      <c r="T18" s="154"/>
      <c r="U18" s="243"/>
      <c r="V18" s="192"/>
      <c r="W18" s="106"/>
      <c r="X18" s="554"/>
      <c r="Y18" s="178" t="s">
        <v>202</v>
      </c>
      <c r="Z18" s="554"/>
      <c r="AA18" s="554"/>
      <c r="AB18" s="554"/>
      <c r="AC18" s="531">
        <f t="shared" ref="AC18:AC27" si="2">SUM(I18:V18)*H18</f>
        <v>0</v>
      </c>
      <c r="AD18" s="533"/>
      <c r="AE18" s="57">
        <v>1.38</v>
      </c>
      <c r="AF18" s="58">
        <f t="shared" si="1"/>
        <v>0</v>
      </c>
      <c r="AG18" s="387"/>
      <c r="AH18" s="387"/>
      <c r="AI18" s="387"/>
      <c r="AJ18" s="387"/>
      <c r="AK18" s="387"/>
      <c r="AL18" s="387"/>
      <c r="AM18" s="387"/>
      <c r="AN18" s="387"/>
      <c r="AO18" s="387"/>
      <c r="AP18" s="387"/>
      <c r="AQ18" s="221"/>
      <c r="AR18" s="221"/>
      <c r="AS18" s="221"/>
      <c r="AT18" s="10"/>
      <c r="AU18" s="10"/>
      <c r="AV18" s="10"/>
      <c r="AW18" s="10"/>
      <c r="AX18" s="10"/>
      <c r="AY18" s="10"/>
    </row>
    <row r="19" spans="2:51" ht="30" customHeight="1" outlineLevel="1">
      <c r="B19" s="530"/>
      <c r="C19" s="611" t="s">
        <v>333</v>
      </c>
      <c r="D19" s="490" t="s">
        <v>342</v>
      </c>
      <c r="E19" s="488" t="s">
        <v>21</v>
      </c>
      <c r="F19" s="488" t="s">
        <v>16</v>
      </c>
      <c r="G19" s="488">
        <v>2</v>
      </c>
      <c r="H19" s="482">
        <v>100</v>
      </c>
      <c r="I19" s="163"/>
      <c r="J19" s="4"/>
      <c r="K19" s="549"/>
      <c r="L19" s="223"/>
      <c r="M19" s="150"/>
      <c r="N19" s="151"/>
      <c r="O19" s="181"/>
      <c r="P19" s="165"/>
      <c r="Q19" s="152"/>
      <c r="R19" s="243"/>
      <c r="S19" s="153"/>
      <c r="T19" s="154"/>
      <c r="U19" s="243"/>
      <c r="V19" s="192"/>
      <c r="W19" s="106"/>
      <c r="X19" s="554"/>
      <c r="Y19" s="178" t="s">
        <v>202</v>
      </c>
      <c r="Z19" s="554"/>
      <c r="AA19" s="554"/>
      <c r="AB19" s="554"/>
      <c r="AC19" s="531">
        <f t="shared" si="2"/>
        <v>0</v>
      </c>
      <c r="AD19" s="533"/>
      <c r="AE19" s="57">
        <v>1.68</v>
      </c>
      <c r="AF19" s="58">
        <f t="shared" si="1"/>
        <v>0</v>
      </c>
      <c r="AG19" s="387"/>
      <c r="AH19" s="387"/>
      <c r="AI19" s="387"/>
      <c r="AJ19" s="387"/>
      <c r="AK19" s="387"/>
      <c r="AL19" s="387"/>
      <c r="AM19" s="387"/>
      <c r="AN19" s="387"/>
      <c r="AO19" s="387"/>
      <c r="AP19" s="387"/>
      <c r="AQ19" s="221"/>
      <c r="AR19" s="221"/>
      <c r="AS19" s="221"/>
      <c r="AT19" s="10"/>
      <c r="AU19" s="10"/>
      <c r="AV19" s="10"/>
      <c r="AW19" s="10"/>
      <c r="AX19" s="10"/>
      <c r="AY19" s="10"/>
    </row>
    <row r="20" spans="2:51" ht="30" customHeight="1" outlineLevel="1">
      <c r="B20" s="530"/>
      <c r="C20" s="611" t="s">
        <v>334</v>
      </c>
      <c r="D20" s="490" t="s">
        <v>343</v>
      </c>
      <c r="E20" s="488" t="s">
        <v>21</v>
      </c>
      <c r="F20" s="488" t="s">
        <v>16</v>
      </c>
      <c r="G20" s="488">
        <v>2</v>
      </c>
      <c r="H20" s="482">
        <v>103</v>
      </c>
      <c r="I20" s="163"/>
      <c r="J20" s="4"/>
      <c r="K20" s="549"/>
      <c r="L20" s="223"/>
      <c r="M20" s="150"/>
      <c r="N20" s="151"/>
      <c r="O20" s="181"/>
      <c r="P20" s="165"/>
      <c r="Q20" s="152"/>
      <c r="R20" s="243"/>
      <c r="S20" s="153"/>
      <c r="T20" s="154"/>
      <c r="U20" s="243"/>
      <c r="V20" s="192"/>
      <c r="W20" s="106"/>
      <c r="X20" s="554"/>
      <c r="Y20" s="178" t="s">
        <v>202</v>
      </c>
      <c r="Z20" s="554"/>
      <c r="AA20" s="554"/>
      <c r="AB20" s="554"/>
      <c r="AC20" s="531">
        <f t="shared" si="2"/>
        <v>0</v>
      </c>
      <c r="AD20" s="533"/>
      <c r="AE20" s="57">
        <v>1.89</v>
      </c>
      <c r="AF20" s="58">
        <f t="shared" si="1"/>
        <v>0</v>
      </c>
      <c r="AG20" s="387"/>
      <c r="AH20" s="387"/>
      <c r="AI20" s="387"/>
      <c r="AJ20" s="387"/>
      <c r="AK20" s="387"/>
      <c r="AL20" s="387"/>
      <c r="AM20" s="387"/>
      <c r="AN20" s="387"/>
      <c r="AO20" s="387"/>
      <c r="AP20" s="387"/>
      <c r="AQ20" s="221"/>
      <c r="AR20" s="221"/>
      <c r="AS20" s="221"/>
      <c r="AT20" s="10"/>
      <c r="AU20" s="10"/>
      <c r="AV20" s="10"/>
      <c r="AW20" s="10"/>
      <c r="AX20" s="10"/>
      <c r="AY20" s="10"/>
    </row>
    <row r="21" spans="2:51" ht="30" customHeight="1" outlineLevel="1">
      <c r="B21" s="530"/>
      <c r="C21" s="611" t="s">
        <v>335</v>
      </c>
      <c r="D21" s="490" t="s">
        <v>344</v>
      </c>
      <c r="E21" s="488" t="s">
        <v>21</v>
      </c>
      <c r="F21" s="488" t="s">
        <v>16</v>
      </c>
      <c r="G21" s="488">
        <v>2</v>
      </c>
      <c r="H21" s="482">
        <v>95</v>
      </c>
      <c r="I21" s="163"/>
      <c r="J21" s="4"/>
      <c r="K21" s="549"/>
      <c r="L21" s="223"/>
      <c r="M21" s="150"/>
      <c r="N21" s="151"/>
      <c r="O21" s="181"/>
      <c r="P21" s="165"/>
      <c r="Q21" s="152"/>
      <c r="R21" s="243"/>
      <c r="S21" s="153"/>
      <c r="T21" s="154"/>
      <c r="U21" s="243"/>
      <c r="V21" s="192"/>
      <c r="W21" s="106"/>
      <c r="X21" s="554"/>
      <c r="Y21" s="178" t="s">
        <v>202</v>
      </c>
      <c r="Z21" s="554"/>
      <c r="AA21" s="554"/>
      <c r="AB21" s="554"/>
      <c r="AC21" s="531">
        <f t="shared" si="2"/>
        <v>0</v>
      </c>
      <c r="AD21" s="533"/>
      <c r="AE21" s="57">
        <v>1.6</v>
      </c>
      <c r="AF21" s="58">
        <f t="shared" si="1"/>
        <v>0</v>
      </c>
      <c r="AG21" s="387"/>
      <c r="AH21" s="387"/>
      <c r="AI21" s="387"/>
      <c r="AJ21" s="387"/>
      <c r="AK21" s="387"/>
      <c r="AL21" s="387"/>
      <c r="AM21" s="387"/>
      <c r="AN21" s="387"/>
      <c r="AO21" s="387"/>
      <c r="AP21" s="387"/>
      <c r="AQ21" s="221"/>
      <c r="AR21" s="221"/>
      <c r="AS21" s="221"/>
      <c r="AT21" s="10"/>
      <c r="AU21" s="10"/>
      <c r="AV21" s="10"/>
      <c r="AW21" s="10"/>
      <c r="AX21" s="10"/>
      <c r="AY21" s="10"/>
    </row>
    <row r="22" spans="2:51" ht="30" customHeight="1" outlineLevel="1">
      <c r="B22" s="530"/>
      <c r="C22" s="611" t="s">
        <v>336</v>
      </c>
      <c r="D22" s="490" t="s">
        <v>345</v>
      </c>
      <c r="E22" s="488" t="s">
        <v>36</v>
      </c>
      <c r="F22" s="488" t="s">
        <v>14</v>
      </c>
      <c r="G22" s="488">
        <v>2</v>
      </c>
      <c r="H22" s="482">
        <v>79</v>
      </c>
      <c r="I22" s="163"/>
      <c r="J22" s="4"/>
      <c r="K22" s="549"/>
      <c r="L22" s="223"/>
      <c r="M22" s="150"/>
      <c r="N22" s="151"/>
      <c r="O22" s="181"/>
      <c r="P22" s="165"/>
      <c r="Q22" s="152"/>
      <c r="R22" s="243"/>
      <c r="S22" s="153"/>
      <c r="T22" s="154"/>
      <c r="U22" s="243"/>
      <c r="V22" s="192"/>
      <c r="W22" s="106"/>
      <c r="X22" s="554"/>
      <c r="Y22" s="178" t="s">
        <v>202</v>
      </c>
      <c r="Z22" s="554"/>
      <c r="AA22" s="554"/>
      <c r="AB22" s="554"/>
      <c r="AC22" s="531">
        <f t="shared" si="2"/>
        <v>0</v>
      </c>
      <c r="AD22" s="533"/>
      <c r="AE22" s="57">
        <v>1.45</v>
      </c>
      <c r="AF22" s="58">
        <f t="shared" si="1"/>
        <v>0</v>
      </c>
      <c r="AG22" s="387"/>
      <c r="AH22" s="387"/>
      <c r="AI22" s="387"/>
      <c r="AJ22" s="387"/>
      <c r="AK22" s="387"/>
      <c r="AL22" s="387"/>
      <c r="AM22" s="387"/>
      <c r="AN22" s="387"/>
      <c r="AO22" s="387"/>
      <c r="AP22" s="387"/>
      <c r="AQ22" s="221"/>
      <c r="AR22" s="221"/>
      <c r="AS22" s="221"/>
      <c r="AT22" s="10"/>
      <c r="AU22" s="10"/>
      <c r="AV22" s="10"/>
      <c r="AW22" s="10"/>
      <c r="AX22" s="10"/>
      <c r="AY22" s="10"/>
    </row>
    <row r="23" spans="2:51" ht="30" customHeight="1" outlineLevel="1">
      <c r="B23" s="530"/>
      <c r="C23" s="611" t="s">
        <v>337</v>
      </c>
      <c r="D23" s="490" t="s">
        <v>346</v>
      </c>
      <c r="E23" s="488" t="s">
        <v>21</v>
      </c>
      <c r="F23" s="488" t="s">
        <v>41</v>
      </c>
      <c r="G23" s="488">
        <v>6</v>
      </c>
      <c r="H23" s="482">
        <v>116</v>
      </c>
      <c r="I23" s="163"/>
      <c r="J23" s="4"/>
      <c r="K23" s="549"/>
      <c r="L23" s="223"/>
      <c r="M23" s="150"/>
      <c r="N23" s="151"/>
      <c r="O23" s="181"/>
      <c r="P23" s="165"/>
      <c r="Q23" s="152"/>
      <c r="R23" s="243"/>
      <c r="S23" s="153"/>
      <c r="T23" s="154"/>
      <c r="U23" s="243"/>
      <c r="V23" s="192"/>
      <c r="W23" s="106"/>
      <c r="X23" s="554"/>
      <c r="Y23" s="178" t="s">
        <v>202</v>
      </c>
      <c r="Z23" s="554"/>
      <c r="AA23" s="554"/>
      <c r="AB23" s="554"/>
      <c r="AC23" s="531">
        <f t="shared" si="2"/>
        <v>0</v>
      </c>
      <c r="AD23" s="533"/>
      <c r="AE23" s="57">
        <v>1.79</v>
      </c>
      <c r="AF23" s="58">
        <f t="shared" si="1"/>
        <v>0</v>
      </c>
      <c r="AG23" s="387"/>
      <c r="AH23" s="387"/>
      <c r="AI23" s="387"/>
      <c r="AJ23" s="387"/>
      <c r="AK23" s="387"/>
      <c r="AL23" s="387"/>
      <c r="AM23" s="387"/>
      <c r="AN23" s="387"/>
      <c r="AO23" s="387"/>
      <c r="AP23" s="387"/>
      <c r="AQ23" s="221"/>
      <c r="AR23" s="221"/>
      <c r="AS23" s="221"/>
      <c r="AT23" s="10"/>
      <c r="AU23" s="10"/>
      <c r="AV23" s="10"/>
      <c r="AW23" s="10"/>
      <c r="AX23" s="10"/>
      <c r="AY23" s="10"/>
    </row>
    <row r="24" spans="2:51" ht="30" customHeight="1" outlineLevel="1">
      <c r="B24" s="530"/>
      <c r="C24" s="611" t="s">
        <v>338</v>
      </c>
      <c r="D24" s="490" t="s">
        <v>321</v>
      </c>
      <c r="E24" s="488" t="s">
        <v>22</v>
      </c>
      <c r="F24" s="488" t="s">
        <v>14</v>
      </c>
      <c r="G24" s="488">
        <v>6</v>
      </c>
      <c r="H24" s="482">
        <v>110</v>
      </c>
      <c r="I24" s="163"/>
      <c r="J24" s="4"/>
      <c r="K24" s="549"/>
      <c r="L24" s="223"/>
      <c r="M24" s="150"/>
      <c r="N24" s="151"/>
      <c r="O24" s="181"/>
      <c r="P24" s="165"/>
      <c r="Q24" s="152"/>
      <c r="R24" s="243"/>
      <c r="S24" s="153"/>
      <c r="T24" s="154"/>
      <c r="U24" s="243"/>
      <c r="V24" s="192"/>
      <c r="W24" s="106"/>
      <c r="X24" s="554"/>
      <c r="Y24" s="178" t="s">
        <v>202</v>
      </c>
      <c r="Z24" s="554"/>
      <c r="AA24" s="554"/>
      <c r="AB24" s="554"/>
      <c r="AC24" s="531">
        <f t="shared" si="2"/>
        <v>0</v>
      </c>
      <c r="AD24" s="533"/>
      <c r="AE24" s="57">
        <v>1.6</v>
      </c>
      <c r="AF24" s="58">
        <f t="shared" si="1"/>
        <v>0</v>
      </c>
      <c r="AG24" s="387"/>
      <c r="AH24" s="387"/>
      <c r="AI24" s="387"/>
      <c r="AJ24" s="387"/>
      <c r="AK24" s="387"/>
      <c r="AL24" s="387"/>
      <c r="AM24" s="387"/>
      <c r="AN24" s="387"/>
      <c r="AO24" s="387"/>
      <c r="AP24" s="387"/>
      <c r="AQ24" s="221"/>
      <c r="AR24" s="221"/>
      <c r="AS24" s="221"/>
      <c r="AT24" s="10"/>
      <c r="AU24" s="10"/>
      <c r="AV24" s="10"/>
      <c r="AW24" s="10"/>
      <c r="AX24" s="10"/>
      <c r="AY24" s="10"/>
    </row>
    <row r="25" spans="2:51" ht="30" customHeight="1" outlineLevel="1">
      <c r="B25" s="530"/>
      <c r="C25" s="611" t="s">
        <v>339</v>
      </c>
      <c r="D25" s="490" t="s">
        <v>322</v>
      </c>
      <c r="E25" s="488" t="s">
        <v>21</v>
      </c>
      <c r="F25" s="488" t="s">
        <v>15</v>
      </c>
      <c r="G25" s="488">
        <v>6</v>
      </c>
      <c r="H25" s="482">
        <v>68</v>
      </c>
      <c r="I25" s="163"/>
      <c r="J25" s="4"/>
      <c r="K25" s="549"/>
      <c r="L25" s="223"/>
      <c r="M25" s="150"/>
      <c r="N25" s="151"/>
      <c r="O25" s="181"/>
      <c r="P25" s="165"/>
      <c r="Q25" s="152"/>
      <c r="R25" s="243"/>
      <c r="S25" s="153"/>
      <c r="T25" s="154"/>
      <c r="U25" s="243"/>
      <c r="V25" s="192"/>
      <c r="W25" s="106"/>
      <c r="X25" s="554"/>
      <c r="Y25" s="178" t="s">
        <v>202</v>
      </c>
      <c r="Z25" s="554"/>
      <c r="AA25" s="554"/>
      <c r="AB25" s="554"/>
      <c r="AC25" s="531">
        <f t="shared" si="2"/>
        <v>0</v>
      </c>
      <c r="AD25" s="533"/>
      <c r="AE25" s="57">
        <v>0.3</v>
      </c>
      <c r="AF25" s="58">
        <f t="shared" si="1"/>
        <v>0</v>
      </c>
      <c r="AG25" s="387"/>
      <c r="AH25" s="387"/>
      <c r="AI25" s="387"/>
      <c r="AJ25" s="387"/>
      <c r="AK25" s="387"/>
      <c r="AL25" s="387"/>
      <c r="AM25" s="387"/>
      <c r="AN25" s="387"/>
      <c r="AO25" s="387"/>
      <c r="AP25" s="387"/>
      <c r="AQ25" s="221"/>
      <c r="AR25" s="221"/>
      <c r="AS25" s="221"/>
      <c r="AT25" s="10"/>
      <c r="AU25" s="10"/>
      <c r="AV25" s="10"/>
      <c r="AW25" s="10"/>
      <c r="AX25" s="10"/>
      <c r="AY25" s="10"/>
    </row>
    <row r="26" spans="2:51" ht="30" customHeight="1" outlineLevel="1">
      <c r="B26" s="530"/>
      <c r="C26" s="611" t="s">
        <v>340</v>
      </c>
      <c r="D26" s="490" t="s">
        <v>347</v>
      </c>
      <c r="E26" s="488" t="s">
        <v>21</v>
      </c>
      <c r="F26" s="488" t="s">
        <v>15</v>
      </c>
      <c r="G26" s="488">
        <v>6</v>
      </c>
      <c r="H26" s="482">
        <v>42</v>
      </c>
      <c r="I26" s="163"/>
      <c r="J26" s="4"/>
      <c r="K26" s="549"/>
      <c r="L26" s="223"/>
      <c r="M26" s="150"/>
      <c r="N26" s="151"/>
      <c r="O26" s="181"/>
      <c r="P26" s="165"/>
      <c r="Q26" s="152"/>
      <c r="R26" s="243"/>
      <c r="S26" s="153"/>
      <c r="T26" s="154"/>
      <c r="U26" s="243"/>
      <c r="V26" s="192"/>
      <c r="W26" s="106"/>
      <c r="X26" s="554"/>
      <c r="Y26" s="178" t="s">
        <v>202</v>
      </c>
      <c r="Z26" s="554"/>
      <c r="AA26" s="554"/>
      <c r="AB26" s="554"/>
      <c r="AC26" s="531">
        <f t="shared" si="2"/>
        <v>0</v>
      </c>
      <c r="AD26" s="533"/>
      <c r="AE26" s="57">
        <v>0.13</v>
      </c>
      <c r="AF26" s="58">
        <f t="shared" si="1"/>
        <v>0</v>
      </c>
      <c r="AG26" s="387"/>
      <c r="AH26" s="387"/>
      <c r="AI26" s="387"/>
      <c r="AJ26" s="387"/>
      <c r="AK26" s="387"/>
      <c r="AL26" s="387"/>
      <c r="AM26" s="387"/>
      <c r="AN26" s="387"/>
      <c r="AO26" s="387"/>
      <c r="AP26" s="387"/>
      <c r="AQ26" s="221"/>
      <c r="AR26" s="221"/>
      <c r="AS26" s="221"/>
      <c r="AT26" s="10"/>
      <c r="AU26" s="10"/>
      <c r="AV26" s="10"/>
      <c r="AW26" s="10"/>
      <c r="AX26" s="10"/>
      <c r="AY26" s="10"/>
    </row>
    <row r="27" spans="2:51" ht="30" customHeight="1" outlineLevel="1" thickBot="1">
      <c r="B27" s="530"/>
      <c r="C27" s="611" t="s">
        <v>341</v>
      </c>
      <c r="D27" s="490" t="s">
        <v>348</v>
      </c>
      <c r="E27" s="488" t="s">
        <v>22</v>
      </c>
      <c r="F27" s="488" t="s">
        <v>15</v>
      </c>
      <c r="G27" s="488">
        <v>6</v>
      </c>
      <c r="H27" s="482">
        <v>39</v>
      </c>
      <c r="I27" s="295"/>
      <c r="J27" s="61"/>
      <c r="K27" s="555"/>
      <c r="L27" s="230"/>
      <c r="M27" s="62"/>
      <c r="N27" s="63"/>
      <c r="O27" s="186"/>
      <c r="P27" s="556"/>
      <c r="Q27" s="64"/>
      <c r="R27" s="247"/>
      <c r="S27" s="88"/>
      <c r="T27" s="121"/>
      <c r="U27" s="247"/>
      <c r="V27" s="256"/>
      <c r="W27" s="106"/>
      <c r="X27" s="554"/>
      <c r="Y27" s="178" t="s">
        <v>202</v>
      </c>
      <c r="Z27" s="554"/>
      <c r="AA27" s="554"/>
      <c r="AB27" s="554"/>
      <c r="AC27" s="531">
        <f t="shared" si="2"/>
        <v>0</v>
      </c>
      <c r="AD27" s="533"/>
      <c r="AE27" s="57">
        <v>0.42</v>
      </c>
      <c r="AF27" s="58">
        <f t="shared" si="1"/>
        <v>0</v>
      </c>
      <c r="AG27" s="387"/>
      <c r="AH27" s="387"/>
      <c r="AI27" s="387"/>
      <c r="AJ27" s="387"/>
      <c r="AK27" s="387"/>
      <c r="AL27" s="387"/>
      <c r="AM27" s="387"/>
      <c r="AN27" s="387"/>
      <c r="AO27" s="387"/>
      <c r="AP27" s="387"/>
      <c r="AQ27" s="221"/>
      <c r="AR27" s="221"/>
      <c r="AS27" s="221"/>
      <c r="AT27" s="10"/>
      <c r="AU27" s="10"/>
      <c r="AV27" s="10"/>
      <c r="AW27" s="10"/>
      <c r="AX27" s="10"/>
      <c r="AY27" s="10"/>
    </row>
    <row r="28" spans="2:51" ht="40" customHeight="1" outlineLevel="1" thickBot="1">
      <c r="B28" s="603"/>
      <c r="C28" s="637">
        <v>14190</v>
      </c>
      <c r="D28" s="600" t="s">
        <v>350</v>
      </c>
      <c r="E28" s="604" t="s">
        <v>22</v>
      </c>
      <c r="F28" s="604" t="s">
        <v>48</v>
      </c>
      <c r="G28" s="638">
        <f>SUM(G9:G17)</f>
        <v>38</v>
      </c>
      <c r="H28" s="636">
        <v>903</v>
      </c>
      <c r="I28" s="644"/>
      <c r="J28" s="645"/>
      <c r="K28" s="646"/>
      <c r="L28" s="647"/>
      <c r="M28" s="648"/>
      <c r="N28" s="649"/>
      <c r="O28" s="650"/>
      <c r="P28" s="651"/>
      <c r="Q28" s="652"/>
      <c r="R28" s="653"/>
      <c r="S28" s="468"/>
      <c r="T28" s="654"/>
      <c r="U28" s="653"/>
      <c r="V28" s="655"/>
      <c r="W28" s="105"/>
      <c r="X28" s="29"/>
      <c r="Y28" s="458" t="s">
        <v>202</v>
      </c>
      <c r="Z28" s="29"/>
      <c r="AA28" s="29"/>
      <c r="AB28" s="29"/>
      <c r="AC28" s="529">
        <f>SUM(I28:V28)*H28</f>
        <v>0</v>
      </c>
      <c r="AD28" s="533"/>
      <c r="AE28" s="57">
        <f>SUM(AE9:AE17)</f>
        <v>14.16</v>
      </c>
      <c r="AF28" s="58">
        <f>SUM(I28:V28)*AE28</f>
        <v>0</v>
      </c>
      <c r="AG28" s="387"/>
      <c r="AH28" s="387"/>
      <c r="AI28" s="387"/>
      <c r="AJ28" s="387"/>
      <c r="AK28" s="387"/>
      <c r="AL28" s="387"/>
      <c r="AM28" s="387"/>
      <c r="AN28" s="387"/>
      <c r="AO28" s="387"/>
      <c r="AP28" s="387"/>
      <c r="AQ28" s="221"/>
      <c r="AR28" s="221"/>
      <c r="AS28" s="221"/>
      <c r="AT28" s="10"/>
      <c r="AU28" s="10"/>
      <c r="AV28" s="10"/>
      <c r="AW28" s="10"/>
      <c r="AX28" s="10"/>
      <c r="AY28" s="10"/>
    </row>
    <row r="29" spans="2:51" ht="40" customHeight="1" outlineLevel="1" thickBot="1">
      <c r="B29" s="525"/>
      <c r="C29" s="639">
        <v>14191</v>
      </c>
      <c r="D29" s="526" t="s">
        <v>349</v>
      </c>
      <c r="E29" s="599" t="s">
        <v>21</v>
      </c>
      <c r="F29" s="599" t="s">
        <v>177</v>
      </c>
      <c r="G29" s="640">
        <f>SUM(G18:G27)</f>
        <v>40</v>
      </c>
      <c r="H29" s="657">
        <v>830</v>
      </c>
      <c r="I29" s="605"/>
      <c r="J29" s="156"/>
      <c r="K29" s="658"/>
      <c r="L29" s="227"/>
      <c r="M29" s="157"/>
      <c r="N29" s="158"/>
      <c r="O29" s="187"/>
      <c r="P29" s="602"/>
      <c r="Q29" s="159"/>
      <c r="R29" s="248"/>
      <c r="S29" s="160"/>
      <c r="T29" s="161"/>
      <c r="U29" s="248"/>
      <c r="V29" s="606"/>
      <c r="W29" s="198"/>
      <c r="X29" s="162"/>
      <c r="Y29" s="199" t="s">
        <v>202</v>
      </c>
      <c r="Z29" s="162"/>
      <c r="AA29" s="162"/>
      <c r="AB29" s="162"/>
      <c r="AC29" s="632">
        <f t="shared" ref="AC29:AC31" si="3">SUM(I29:V29)*H29</f>
        <v>0</v>
      </c>
      <c r="AD29" s="533"/>
      <c r="AE29" s="57">
        <f>SUM(AE18:AE27)</f>
        <v>12.24</v>
      </c>
      <c r="AF29" s="58">
        <f>SUM(I29:V29)*AE29</f>
        <v>0</v>
      </c>
      <c r="AG29" s="387"/>
      <c r="AH29" s="387"/>
      <c r="AI29" s="387"/>
      <c r="AJ29" s="387"/>
      <c r="AK29" s="387"/>
      <c r="AL29" s="387"/>
      <c r="AM29" s="387"/>
      <c r="AN29" s="387"/>
      <c r="AO29" s="387"/>
      <c r="AP29" s="387"/>
      <c r="AQ29" s="221"/>
      <c r="AR29" s="221"/>
      <c r="AS29" s="221"/>
      <c r="AT29" s="10"/>
      <c r="AU29" s="10"/>
      <c r="AV29" s="10"/>
      <c r="AW29" s="10"/>
      <c r="AX29" s="10"/>
      <c r="AY29" s="10"/>
    </row>
    <row r="30" spans="2:51" ht="40" customHeight="1" thickBot="1">
      <c r="B30" s="601"/>
      <c r="C30" s="609">
        <v>14192</v>
      </c>
      <c r="D30" s="600" t="s">
        <v>374</v>
      </c>
      <c r="E30" s="466" t="s">
        <v>25</v>
      </c>
      <c r="F30" s="466" t="s">
        <v>48</v>
      </c>
      <c r="G30" s="641">
        <f>SUM(G9:G27)</f>
        <v>78</v>
      </c>
      <c r="H30" s="656">
        <v>1733</v>
      </c>
      <c r="I30" s="391"/>
      <c r="J30" s="97"/>
      <c r="K30" s="550"/>
      <c r="L30" s="231"/>
      <c r="M30" s="98"/>
      <c r="N30" s="99"/>
      <c r="O30" s="182"/>
      <c r="P30" s="392"/>
      <c r="Q30" s="100"/>
      <c r="R30" s="251"/>
      <c r="S30" s="101"/>
      <c r="T30" s="123"/>
      <c r="U30" s="251"/>
      <c r="V30" s="259"/>
      <c r="W30" s="107"/>
      <c r="X30" s="34"/>
      <c r="Y30" s="196" t="s">
        <v>202</v>
      </c>
      <c r="Z30" s="34"/>
      <c r="AA30" s="34"/>
      <c r="AB30" s="34"/>
      <c r="AC30" s="36">
        <f t="shared" si="3"/>
        <v>0</v>
      </c>
      <c r="AD30" s="533"/>
      <c r="AE30" s="57">
        <f>SUM(AE9:AE27)</f>
        <v>26.400000000000002</v>
      </c>
      <c r="AF30" s="58">
        <f>SUM(I30:V30)*AE30</f>
        <v>0</v>
      </c>
      <c r="AG30" s="387"/>
      <c r="AH30" s="387"/>
      <c r="AI30" s="387"/>
      <c r="AJ30" s="387"/>
      <c r="AK30" s="387"/>
      <c r="AL30" s="387"/>
      <c r="AM30" s="387"/>
      <c r="AN30" s="387"/>
      <c r="AO30" s="387"/>
      <c r="AP30" s="387"/>
      <c r="AQ30" s="221"/>
      <c r="AR30" s="221"/>
      <c r="AS30" s="221"/>
      <c r="AT30" s="10"/>
      <c r="AU30" s="10"/>
      <c r="AV30" s="10"/>
      <c r="AW30" s="10"/>
      <c r="AX30" s="10"/>
      <c r="AY30" s="10"/>
    </row>
    <row r="31" spans="2:51" ht="40" customHeight="1" thickBot="1">
      <c r="B31" s="601"/>
      <c r="C31" s="609">
        <v>14193</v>
      </c>
      <c r="D31" s="600" t="s">
        <v>375</v>
      </c>
      <c r="E31" s="466" t="s">
        <v>25</v>
      </c>
      <c r="F31" s="466" t="s">
        <v>239</v>
      </c>
      <c r="G31" s="641">
        <v>85</v>
      </c>
      <c r="H31" s="656">
        <f>3238*0.9</f>
        <v>2914.2000000000003</v>
      </c>
      <c r="I31" s="391"/>
      <c r="J31" s="97"/>
      <c r="K31" s="550"/>
      <c r="L31" s="231"/>
      <c r="M31" s="98"/>
      <c r="N31" s="99"/>
      <c r="O31" s="182"/>
      <c r="P31" s="392"/>
      <c r="Q31" s="100"/>
      <c r="R31" s="251"/>
      <c r="S31" s="101"/>
      <c r="T31" s="123"/>
      <c r="U31" s="251"/>
      <c r="V31" s="259"/>
      <c r="W31" s="107"/>
      <c r="X31" s="34"/>
      <c r="Y31" s="196" t="s">
        <v>202</v>
      </c>
      <c r="Z31" s="34"/>
      <c r="AA31" s="34"/>
      <c r="AB31" s="34"/>
      <c r="AC31" s="36">
        <f t="shared" si="3"/>
        <v>0</v>
      </c>
      <c r="AD31" s="533"/>
      <c r="AE31" s="57">
        <v>35</v>
      </c>
      <c r="AF31" s="660">
        <f>SUM(I31:V31)*AE31</f>
        <v>0</v>
      </c>
      <c r="AG31" s="387"/>
      <c r="AH31" s="387"/>
      <c r="AI31" s="387"/>
      <c r="AJ31" s="387"/>
      <c r="AK31" s="387"/>
      <c r="AL31" s="387"/>
      <c r="AM31" s="387"/>
      <c r="AN31" s="387"/>
      <c r="AO31" s="387"/>
      <c r="AP31" s="387"/>
      <c r="AQ31" s="221"/>
      <c r="AR31" s="221"/>
      <c r="AS31" s="221"/>
      <c r="AT31" s="598"/>
      <c r="AU31" s="598"/>
      <c r="AV31" s="598"/>
      <c r="AW31" s="598"/>
      <c r="AX31" s="598"/>
      <c r="AY31" s="598"/>
    </row>
    <row r="32" spans="2:51" ht="30" customHeight="1" outlineLevel="1">
      <c r="B32" s="417"/>
      <c r="C32" s="613">
        <v>13101</v>
      </c>
      <c r="D32" s="475" t="s">
        <v>262</v>
      </c>
      <c r="E32" s="476" t="s">
        <v>21</v>
      </c>
      <c r="F32" s="476" t="s">
        <v>47</v>
      </c>
      <c r="G32" s="476">
        <v>1</v>
      </c>
      <c r="H32" s="481">
        <v>98.7</v>
      </c>
      <c r="I32" s="163"/>
      <c r="J32" s="4"/>
      <c r="K32" s="219"/>
      <c r="L32" s="223"/>
      <c r="M32" s="150"/>
      <c r="N32" s="151"/>
      <c r="O32" s="181"/>
      <c r="P32" s="165"/>
      <c r="Q32" s="152"/>
      <c r="R32" s="243"/>
      <c r="S32" s="153"/>
      <c r="T32" s="154"/>
      <c r="U32" s="154"/>
      <c r="V32" s="192"/>
      <c r="W32" s="106"/>
      <c r="X32" s="3"/>
      <c r="Y32" s="178"/>
      <c r="Z32" s="3"/>
      <c r="AA32" s="3"/>
      <c r="AB32" s="3"/>
      <c r="AC32" s="330">
        <f t="shared" ref="AC32:AC63" si="4">SUM(I32:V32)*H32</f>
        <v>0</v>
      </c>
      <c r="AD32" s="53"/>
      <c r="AE32" s="57">
        <v>2.8</v>
      </c>
      <c r="AF32" s="58">
        <f>SUM(I32:V32)*AE32</f>
        <v>0</v>
      </c>
      <c r="AG32" s="387"/>
      <c r="AH32" s="387"/>
      <c r="AI32" s="387"/>
      <c r="AJ32" s="387"/>
      <c r="AK32" s="387"/>
      <c r="AL32" s="387"/>
      <c r="AM32" s="387"/>
      <c r="AN32" s="387"/>
      <c r="AO32" s="387"/>
      <c r="AP32" s="387"/>
      <c r="AQ32" s="221"/>
      <c r="AR32" s="221"/>
      <c r="AS32" s="221"/>
      <c r="AT32" s="10"/>
      <c r="AU32" s="10"/>
      <c r="AV32" s="10"/>
      <c r="AW32" s="10"/>
      <c r="AX32" s="10"/>
      <c r="AY32" s="10"/>
    </row>
    <row r="33" spans="2:52" ht="30" customHeight="1" outlineLevel="1">
      <c r="B33" s="417"/>
      <c r="C33" s="613">
        <v>13103</v>
      </c>
      <c r="D33" s="475" t="s">
        <v>263</v>
      </c>
      <c r="E33" s="476" t="s">
        <v>22</v>
      </c>
      <c r="F33" s="476" t="s">
        <v>47</v>
      </c>
      <c r="G33" s="476">
        <v>1</v>
      </c>
      <c r="H33" s="481">
        <v>103.95</v>
      </c>
      <c r="I33" s="163"/>
      <c r="J33" s="4"/>
      <c r="K33" s="219"/>
      <c r="L33" s="223"/>
      <c r="M33" s="150"/>
      <c r="N33" s="151"/>
      <c r="O33" s="181"/>
      <c r="P33" s="165"/>
      <c r="Q33" s="152"/>
      <c r="R33" s="243"/>
      <c r="S33" s="153"/>
      <c r="T33" s="154"/>
      <c r="U33" s="154"/>
      <c r="V33" s="192"/>
      <c r="W33" s="106"/>
      <c r="X33" s="3"/>
      <c r="Y33" s="178"/>
      <c r="Z33" s="3"/>
      <c r="AA33" s="3"/>
      <c r="AB33" s="3"/>
      <c r="AC33" s="330">
        <f t="shared" si="4"/>
        <v>0</v>
      </c>
      <c r="AD33" s="53"/>
      <c r="AE33" s="57">
        <v>2.42</v>
      </c>
      <c r="AF33" s="58">
        <f t="shared" ref="AF33:AF41" si="5">SUM(I33:V33)*AE33</f>
        <v>0</v>
      </c>
      <c r="AG33" s="387"/>
      <c r="AH33" s="387"/>
      <c r="AI33" s="387"/>
      <c r="AJ33" s="387"/>
      <c r="AK33" s="387"/>
      <c r="AL33" s="387"/>
      <c r="AM33" s="387"/>
      <c r="AN33" s="387"/>
      <c r="AO33" s="387"/>
      <c r="AP33" s="387"/>
      <c r="AQ33" s="221"/>
      <c r="AR33" s="221"/>
      <c r="AS33" s="221"/>
      <c r="AT33" s="10"/>
      <c r="AU33" s="10"/>
      <c r="AV33" s="10"/>
      <c r="AW33" s="10"/>
      <c r="AX33" s="10"/>
      <c r="AY33" s="10"/>
    </row>
    <row r="34" spans="2:52" ht="30" customHeight="1" outlineLevel="1">
      <c r="B34" s="417"/>
      <c r="C34" s="613">
        <v>13105</v>
      </c>
      <c r="D34" s="475" t="s">
        <v>260</v>
      </c>
      <c r="E34" s="476" t="s">
        <v>22</v>
      </c>
      <c r="F34" s="476" t="s">
        <v>16</v>
      </c>
      <c r="G34" s="476">
        <v>2</v>
      </c>
      <c r="H34" s="481">
        <v>93.45</v>
      </c>
      <c r="I34" s="163"/>
      <c r="J34" s="4"/>
      <c r="K34" s="219"/>
      <c r="L34" s="223"/>
      <c r="M34" s="150"/>
      <c r="N34" s="151"/>
      <c r="O34" s="181"/>
      <c r="P34" s="165"/>
      <c r="Q34" s="152"/>
      <c r="R34" s="243"/>
      <c r="S34" s="153"/>
      <c r="T34" s="154"/>
      <c r="U34" s="154"/>
      <c r="V34" s="192"/>
      <c r="W34" s="106"/>
      <c r="X34" s="3"/>
      <c r="Y34" s="178"/>
      <c r="Z34" s="3"/>
      <c r="AA34" s="3"/>
      <c r="AB34" s="3"/>
      <c r="AC34" s="330">
        <f t="shared" si="4"/>
        <v>0</v>
      </c>
      <c r="AD34" s="53"/>
      <c r="AE34" s="57">
        <v>1.9</v>
      </c>
      <c r="AF34" s="58">
        <f t="shared" si="5"/>
        <v>0</v>
      </c>
      <c r="AG34" s="387"/>
      <c r="AH34" s="387"/>
      <c r="AI34" s="387"/>
      <c r="AJ34" s="387"/>
      <c r="AK34" s="387"/>
      <c r="AL34" s="387"/>
      <c r="AM34" s="387"/>
      <c r="AN34" s="387"/>
      <c r="AO34" s="387"/>
      <c r="AP34" s="387"/>
      <c r="AQ34" s="221"/>
      <c r="AR34" s="221"/>
      <c r="AS34" s="221"/>
      <c r="AT34" s="10"/>
      <c r="AU34" s="10"/>
      <c r="AV34" s="10"/>
      <c r="AW34" s="10"/>
      <c r="AX34" s="10"/>
      <c r="AY34" s="10"/>
    </row>
    <row r="35" spans="2:52" ht="30" customHeight="1" outlineLevel="1">
      <c r="B35" s="417"/>
      <c r="C35" s="613">
        <v>13106</v>
      </c>
      <c r="D35" s="475" t="s">
        <v>261</v>
      </c>
      <c r="E35" s="476" t="s">
        <v>22</v>
      </c>
      <c r="F35" s="476" t="s">
        <v>16</v>
      </c>
      <c r="G35" s="476">
        <v>2</v>
      </c>
      <c r="H35" s="481">
        <v>93.45</v>
      </c>
      <c r="I35" s="163"/>
      <c r="J35" s="4"/>
      <c r="K35" s="219"/>
      <c r="L35" s="223"/>
      <c r="M35" s="150"/>
      <c r="N35" s="151"/>
      <c r="O35" s="181"/>
      <c r="P35" s="165"/>
      <c r="Q35" s="152"/>
      <c r="R35" s="243"/>
      <c r="S35" s="153"/>
      <c r="T35" s="154"/>
      <c r="U35" s="154"/>
      <c r="V35" s="192"/>
      <c r="W35" s="106"/>
      <c r="X35" s="3"/>
      <c r="Y35" s="178"/>
      <c r="Z35" s="3"/>
      <c r="AA35" s="3"/>
      <c r="AB35" s="3"/>
      <c r="AC35" s="330">
        <f t="shared" si="4"/>
        <v>0</v>
      </c>
      <c r="AD35" s="53"/>
      <c r="AE35" s="57">
        <v>2.1</v>
      </c>
      <c r="AF35" s="58">
        <f t="shared" si="5"/>
        <v>0</v>
      </c>
      <c r="AG35" s="387"/>
      <c r="AH35" s="387"/>
      <c r="AI35" s="387"/>
      <c r="AJ35" s="387"/>
      <c r="AK35" s="387"/>
      <c r="AL35" s="387"/>
      <c r="AM35" s="387"/>
      <c r="AN35" s="387"/>
      <c r="AO35" s="387"/>
      <c r="AP35" s="387"/>
      <c r="AQ35" s="221"/>
      <c r="AR35" s="221"/>
      <c r="AS35" s="221"/>
      <c r="AT35" s="10"/>
      <c r="AU35" s="10"/>
      <c r="AV35" s="10"/>
      <c r="AW35" s="10"/>
      <c r="AX35" s="10"/>
      <c r="AY35" s="10"/>
    </row>
    <row r="36" spans="2:52" ht="30" customHeight="1" outlineLevel="1">
      <c r="B36" s="417"/>
      <c r="C36" s="613">
        <v>13107</v>
      </c>
      <c r="D36" s="475" t="s">
        <v>268</v>
      </c>
      <c r="E36" s="476" t="s">
        <v>22</v>
      </c>
      <c r="F36" s="476" t="s">
        <v>14</v>
      </c>
      <c r="G36" s="476">
        <v>6</v>
      </c>
      <c r="H36" s="481">
        <v>187.95000000000002</v>
      </c>
      <c r="I36" s="163"/>
      <c r="J36" s="4"/>
      <c r="K36" s="219"/>
      <c r="L36" s="223"/>
      <c r="M36" s="150"/>
      <c r="N36" s="151"/>
      <c r="O36" s="181"/>
      <c r="P36" s="165"/>
      <c r="Q36" s="152"/>
      <c r="R36" s="243"/>
      <c r="S36" s="153"/>
      <c r="T36" s="154"/>
      <c r="U36" s="154"/>
      <c r="V36" s="192"/>
      <c r="W36" s="106"/>
      <c r="X36" s="3"/>
      <c r="Y36" s="178"/>
      <c r="Z36" s="3"/>
      <c r="AA36" s="3"/>
      <c r="AB36" s="3"/>
      <c r="AC36" s="330">
        <f t="shared" si="4"/>
        <v>0</v>
      </c>
      <c r="AD36" s="53"/>
      <c r="AE36" s="57">
        <v>3.4</v>
      </c>
      <c r="AF36" s="58">
        <f t="shared" si="5"/>
        <v>0</v>
      </c>
      <c r="AG36" s="387"/>
      <c r="AH36" s="387"/>
      <c r="AI36" s="387"/>
      <c r="AJ36" s="387"/>
      <c r="AK36" s="387"/>
      <c r="AL36" s="387"/>
      <c r="AM36" s="387"/>
      <c r="AN36" s="387"/>
      <c r="AO36" s="387"/>
      <c r="AP36" s="387"/>
      <c r="AQ36" s="221"/>
      <c r="AR36" s="221"/>
      <c r="AS36" s="221"/>
      <c r="AT36" s="10"/>
      <c r="AU36" s="10"/>
      <c r="AV36" s="10"/>
      <c r="AW36" s="10"/>
      <c r="AX36" s="10"/>
      <c r="AY36" s="10"/>
    </row>
    <row r="37" spans="2:52" ht="30" customHeight="1" outlineLevel="1">
      <c r="B37" s="417"/>
      <c r="C37" s="613">
        <v>13108</v>
      </c>
      <c r="D37" s="475" t="s">
        <v>269</v>
      </c>
      <c r="E37" s="476" t="s">
        <v>22</v>
      </c>
      <c r="F37" s="476" t="s">
        <v>14</v>
      </c>
      <c r="G37" s="476">
        <v>6</v>
      </c>
      <c r="H37" s="481">
        <v>187.95000000000002</v>
      </c>
      <c r="I37" s="163"/>
      <c r="J37" s="4"/>
      <c r="K37" s="219"/>
      <c r="L37" s="223"/>
      <c r="M37" s="150"/>
      <c r="N37" s="151"/>
      <c r="O37" s="181"/>
      <c r="P37" s="165"/>
      <c r="Q37" s="152"/>
      <c r="R37" s="243"/>
      <c r="S37" s="153"/>
      <c r="T37" s="154"/>
      <c r="U37" s="154"/>
      <c r="V37" s="192"/>
      <c r="W37" s="106"/>
      <c r="X37" s="3"/>
      <c r="Y37" s="178"/>
      <c r="Z37" s="3"/>
      <c r="AA37" s="3"/>
      <c r="AB37" s="3"/>
      <c r="AC37" s="330">
        <f t="shared" si="4"/>
        <v>0</v>
      </c>
      <c r="AD37" s="53"/>
      <c r="AE37" s="57">
        <v>3.4</v>
      </c>
      <c r="AF37" s="58">
        <f t="shared" si="5"/>
        <v>0</v>
      </c>
      <c r="AG37" s="387"/>
      <c r="AH37" s="387"/>
      <c r="AI37" s="387"/>
      <c r="AJ37" s="387"/>
      <c r="AK37" s="387"/>
      <c r="AL37" s="387"/>
      <c r="AM37" s="387"/>
      <c r="AN37" s="387"/>
      <c r="AO37" s="387"/>
      <c r="AP37" s="387"/>
      <c r="AQ37" s="221"/>
      <c r="AR37" s="221"/>
      <c r="AS37" s="221"/>
      <c r="AT37" s="10"/>
      <c r="AU37" s="10"/>
      <c r="AV37" s="10"/>
      <c r="AW37" s="10"/>
      <c r="AX37" s="10"/>
      <c r="AY37" s="10"/>
    </row>
    <row r="38" spans="2:52" ht="30" customHeight="1" outlineLevel="1">
      <c r="B38" s="417"/>
      <c r="C38" s="613">
        <v>13109</v>
      </c>
      <c r="D38" s="490" t="s">
        <v>270</v>
      </c>
      <c r="E38" s="476" t="s">
        <v>21</v>
      </c>
      <c r="F38" s="476" t="s">
        <v>41</v>
      </c>
      <c r="G38" s="476">
        <v>10</v>
      </c>
      <c r="H38" s="481">
        <v>135.45000000000002</v>
      </c>
      <c r="I38" s="163"/>
      <c r="J38" s="4"/>
      <c r="K38" s="219"/>
      <c r="L38" s="223"/>
      <c r="M38" s="150"/>
      <c r="N38" s="151"/>
      <c r="O38" s="181"/>
      <c r="P38" s="165"/>
      <c r="Q38" s="152"/>
      <c r="R38" s="243"/>
      <c r="S38" s="153"/>
      <c r="T38" s="154"/>
      <c r="U38" s="154"/>
      <c r="V38" s="192"/>
      <c r="W38" s="106"/>
      <c r="X38" s="3"/>
      <c r="Y38" s="178"/>
      <c r="Z38" s="3"/>
      <c r="AA38" s="3"/>
      <c r="AB38" s="3"/>
      <c r="AC38" s="330">
        <f t="shared" si="4"/>
        <v>0</v>
      </c>
      <c r="AD38" s="53"/>
      <c r="AE38" s="57">
        <v>2.7</v>
      </c>
      <c r="AF38" s="58">
        <f t="shared" si="5"/>
        <v>0</v>
      </c>
      <c r="AG38" s="387"/>
      <c r="AH38" s="387"/>
      <c r="AI38" s="387"/>
      <c r="AJ38" s="387"/>
      <c r="AK38" s="387"/>
      <c r="AL38" s="387"/>
      <c r="AM38" s="387"/>
      <c r="AN38" s="387"/>
      <c r="AO38" s="387"/>
      <c r="AP38" s="387"/>
      <c r="AQ38" s="221"/>
      <c r="AR38" s="221"/>
      <c r="AS38" s="221"/>
      <c r="AT38" s="10"/>
      <c r="AU38" s="10"/>
      <c r="AV38" s="10"/>
      <c r="AW38" s="10"/>
      <c r="AX38" s="10"/>
      <c r="AY38" s="10"/>
    </row>
    <row r="39" spans="2:52" ht="30" customHeight="1" outlineLevel="1">
      <c r="B39" s="417"/>
      <c r="C39" s="614">
        <v>13114</v>
      </c>
      <c r="D39" s="519" t="s">
        <v>293</v>
      </c>
      <c r="E39" s="465" t="s">
        <v>21</v>
      </c>
      <c r="F39" s="472" t="s">
        <v>15</v>
      </c>
      <c r="G39" s="488">
        <v>12</v>
      </c>
      <c r="H39" s="482">
        <v>53.550000000000004</v>
      </c>
      <c r="I39" s="163"/>
      <c r="J39" s="4"/>
      <c r="K39" s="219"/>
      <c r="L39" s="223"/>
      <c r="M39" s="150"/>
      <c r="N39" s="151"/>
      <c r="O39" s="181"/>
      <c r="P39" s="165"/>
      <c r="Q39" s="152"/>
      <c r="R39" s="243"/>
      <c r="S39" s="153"/>
      <c r="T39" s="154"/>
      <c r="U39" s="154"/>
      <c r="V39" s="192"/>
      <c r="W39" s="106"/>
      <c r="X39" s="3"/>
      <c r="Y39" s="178"/>
      <c r="Z39" s="3"/>
      <c r="AA39" s="3"/>
      <c r="AB39" s="3"/>
      <c r="AC39" s="330">
        <f t="shared" si="4"/>
        <v>0</v>
      </c>
      <c r="AD39" s="53"/>
      <c r="AE39" s="57">
        <v>0.8</v>
      </c>
      <c r="AF39" s="58">
        <f t="shared" si="5"/>
        <v>0</v>
      </c>
      <c r="AG39" s="387"/>
      <c r="AH39" s="387"/>
      <c r="AI39" s="387"/>
      <c r="AJ39" s="387"/>
      <c r="AK39" s="387"/>
      <c r="AL39" s="387"/>
      <c r="AM39" s="387"/>
      <c r="AN39" s="387"/>
      <c r="AO39" s="387"/>
      <c r="AP39" s="387"/>
      <c r="AQ39" s="221"/>
      <c r="AR39" s="221"/>
      <c r="AS39" s="221"/>
      <c r="AT39" s="10"/>
      <c r="AU39" s="10"/>
      <c r="AV39" s="10"/>
      <c r="AW39" s="10"/>
      <c r="AX39" s="10"/>
      <c r="AY39" s="10"/>
    </row>
    <row r="40" spans="2:52" ht="30" customHeight="1" outlineLevel="1" thickBot="1">
      <c r="B40" s="418"/>
      <c r="C40" s="615">
        <v>13113</v>
      </c>
      <c r="D40" s="477" t="s">
        <v>307</v>
      </c>
      <c r="E40" s="460" t="s">
        <v>22</v>
      </c>
      <c r="F40" s="489" t="s">
        <v>19</v>
      </c>
      <c r="G40" s="478">
        <v>8</v>
      </c>
      <c r="H40" s="482">
        <v>35.700000000000003</v>
      </c>
      <c r="I40" s="391"/>
      <c r="J40" s="97"/>
      <c r="K40" s="240"/>
      <c r="L40" s="231"/>
      <c r="M40" s="98"/>
      <c r="N40" s="99"/>
      <c r="O40" s="182"/>
      <c r="P40" s="392"/>
      <c r="Q40" s="100"/>
      <c r="R40" s="251"/>
      <c r="S40" s="101"/>
      <c r="T40" s="123"/>
      <c r="U40" s="123"/>
      <c r="V40" s="259"/>
      <c r="W40" s="107"/>
      <c r="X40" s="34"/>
      <c r="Y40" s="196"/>
      <c r="Z40" s="34"/>
      <c r="AA40" s="34"/>
      <c r="AB40" s="34"/>
      <c r="AC40" s="393">
        <f t="shared" si="4"/>
        <v>0</v>
      </c>
      <c r="AD40" s="53"/>
      <c r="AE40" s="57">
        <v>0.6</v>
      </c>
      <c r="AF40" s="58">
        <f t="shared" si="5"/>
        <v>0</v>
      </c>
      <c r="AG40" s="387"/>
      <c r="AH40" s="387"/>
      <c r="AI40" s="387"/>
      <c r="AJ40" s="387"/>
      <c r="AK40" s="387"/>
      <c r="AL40" s="387"/>
      <c r="AM40" s="387"/>
      <c r="AN40" s="387"/>
      <c r="AO40" s="387"/>
      <c r="AP40" s="387"/>
      <c r="AQ40" s="221"/>
      <c r="AR40" s="221"/>
      <c r="AS40" s="221"/>
      <c r="AT40" s="10"/>
      <c r="AU40" s="10"/>
      <c r="AV40" s="10"/>
      <c r="AW40" s="10"/>
      <c r="AX40" s="10"/>
      <c r="AY40" s="10"/>
    </row>
    <row r="41" spans="2:52" ht="40" customHeight="1" thickBot="1">
      <c r="B41" s="603"/>
      <c r="C41" s="612">
        <v>13191</v>
      </c>
      <c r="D41" s="600" t="s">
        <v>271</v>
      </c>
      <c r="E41" s="604" t="s">
        <v>25</v>
      </c>
      <c r="F41" s="604" t="s">
        <v>48</v>
      </c>
      <c r="G41" s="634">
        <f>SUM(G32:G40)</f>
        <v>48</v>
      </c>
      <c r="H41" s="635">
        <v>990.15000000000009</v>
      </c>
      <c r="I41" s="605"/>
      <c r="J41" s="156"/>
      <c r="K41" s="236"/>
      <c r="L41" s="227"/>
      <c r="M41" s="157"/>
      <c r="N41" s="158"/>
      <c r="O41" s="187"/>
      <c r="P41" s="602"/>
      <c r="Q41" s="159"/>
      <c r="R41" s="248"/>
      <c r="S41" s="160"/>
      <c r="T41" s="161"/>
      <c r="U41" s="161"/>
      <c r="V41" s="606"/>
      <c r="W41" s="198"/>
      <c r="X41" s="162"/>
      <c r="Y41" s="199"/>
      <c r="Z41" s="162"/>
      <c r="AA41" s="162"/>
      <c r="AB41" s="162"/>
      <c r="AC41" s="607">
        <f t="shared" si="4"/>
        <v>0</v>
      </c>
      <c r="AD41" s="53"/>
      <c r="AE41" s="57">
        <f>SUM(AE32:AE40)</f>
        <v>20.12</v>
      </c>
      <c r="AF41" s="58">
        <f t="shared" si="5"/>
        <v>0</v>
      </c>
      <c r="AG41" s="387"/>
      <c r="AH41" s="387"/>
      <c r="AI41" s="387"/>
      <c r="AJ41" s="387"/>
      <c r="AK41" s="387"/>
      <c r="AL41" s="387"/>
      <c r="AM41" s="387"/>
      <c r="AN41" s="387"/>
      <c r="AO41" s="387"/>
      <c r="AP41" s="387"/>
      <c r="AQ41" s="221"/>
      <c r="AR41" s="221"/>
      <c r="AS41" s="221"/>
      <c r="AT41" s="10"/>
      <c r="AU41" s="10"/>
      <c r="AV41" s="10"/>
      <c r="AW41" s="10"/>
      <c r="AX41" s="10"/>
      <c r="AY41" s="10"/>
    </row>
    <row r="42" spans="2:52" ht="30" customHeight="1" outlineLevel="1">
      <c r="B42" s="417"/>
      <c r="C42" s="633">
        <v>10801</v>
      </c>
      <c r="D42" s="475" t="s">
        <v>213</v>
      </c>
      <c r="E42" s="476" t="s">
        <v>36</v>
      </c>
      <c r="F42" s="476" t="s">
        <v>47</v>
      </c>
      <c r="G42" s="523">
        <v>2</v>
      </c>
      <c r="H42" s="481">
        <v>162.75</v>
      </c>
      <c r="I42" s="163"/>
      <c r="J42" s="4"/>
      <c r="K42" s="219"/>
      <c r="L42" s="223"/>
      <c r="M42" s="150"/>
      <c r="N42" s="151"/>
      <c r="O42" s="181"/>
      <c r="P42" s="165"/>
      <c r="Q42" s="152"/>
      <c r="R42" s="243"/>
      <c r="S42" s="153"/>
      <c r="T42" s="154"/>
      <c r="U42" s="154"/>
      <c r="V42" s="192"/>
      <c r="W42" s="106"/>
      <c r="X42" s="3"/>
      <c r="Y42" s="178"/>
      <c r="Z42" s="3"/>
      <c r="AA42" s="3"/>
      <c r="AB42" s="3"/>
      <c r="AC42" s="217">
        <f t="shared" si="4"/>
        <v>0</v>
      </c>
      <c r="AD42" s="533"/>
      <c r="AE42" s="57">
        <v>2.431</v>
      </c>
      <c r="AF42" s="58">
        <f>SUM(I42:V42)*AE42</f>
        <v>0</v>
      </c>
      <c r="AG42" s="387"/>
      <c r="AH42" s="532"/>
      <c r="AI42" s="387"/>
      <c r="AJ42" s="387"/>
      <c r="AK42" s="387"/>
      <c r="AL42" s="387"/>
      <c r="AM42" s="387"/>
      <c r="AN42" s="387"/>
      <c r="AO42" s="387"/>
      <c r="AP42" s="387"/>
      <c r="AQ42" s="221"/>
      <c r="AR42" s="221"/>
      <c r="AS42" s="221"/>
      <c r="AT42" s="10"/>
      <c r="AU42" s="10"/>
      <c r="AV42" s="10"/>
      <c r="AW42" s="10"/>
      <c r="AX42" s="10"/>
      <c r="AY42" s="10"/>
    </row>
    <row r="43" spans="2:52" ht="30" customHeight="1" outlineLevel="1">
      <c r="B43" s="421"/>
      <c r="C43" s="616">
        <v>10802</v>
      </c>
      <c r="D43" s="494" t="s">
        <v>290</v>
      </c>
      <c r="E43" s="495" t="s">
        <v>36</v>
      </c>
      <c r="F43" s="495" t="s">
        <v>47</v>
      </c>
      <c r="G43" s="521">
        <v>2</v>
      </c>
      <c r="H43" s="539">
        <v>162.75</v>
      </c>
      <c r="I43" s="163"/>
      <c r="J43" s="4"/>
      <c r="K43" s="219"/>
      <c r="L43" s="223"/>
      <c r="M43" s="150"/>
      <c r="N43" s="151"/>
      <c r="O43" s="181"/>
      <c r="P43" s="165"/>
      <c r="Q43" s="152"/>
      <c r="R43" s="243"/>
      <c r="S43" s="153"/>
      <c r="T43" s="154"/>
      <c r="U43" s="154"/>
      <c r="V43" s="192"/>
      <c r="W43" s="106"/>
      <c r="X43" s="3"/>
      <c r="Y43" s="178"/>
      <c r="Z43" s="3"/>
      <c r="AA43" s="3"/>
      <c r="AB43" s="3"/>
      <c r="AC43" s="217">
        <f t="shared" si="4"/>
        <v>0</v>
      </c>
      <c r="AD43" s="533"/>
      <c r="AE43" s="57">
        <v>2.2290000000000001</v>
      </c>
      <c r="AF43" s="58">
        <f t="shared" ref="AF43:AF73" si="6">SUM(I43:V43)*AE43</f>
        <v>0</v>
      </c>
      <c r="AG43" s="387"/>
      <c r="AH43" s="532"/>
      <c r="AI43" s="387"/>
      <c r="AJ43" s="387"/>
      <c r="AK43" s="387"/>
      <c r="AL43" s="387"/>
      <c r="AM43" s="387"/>
      <c r="AN43" s="387"/>
      <c r="AO43" s="387"/>
      <c r="AP43" s="387"/>
      <c r="AQ43" s="221"/>
      <c r="AR43" s="221"/>
      <c r="AS43" s="221"/>
      <c r="AT43" s="10"/>
      <c r="AU43" s="10"/>
      <c r="AV43" s="10"/>
      <c r="AW43" s="10"/>
      <c r="AX43" s="10"/>
      <c r="AY43" s="10"/>
      <c r="AZ43" s="10"/>
    </row>
    <row r="44" spans="2:52" ht="30" customHeight="1" outlineLevel="1">
      <c r="B44" s="417"/>
      <c r="C44" s="617">
        <v>10803</v>
      </c>
      <c r="D44" s="494" t="s">
        <v>221</v>
      </c>
      <c r="E44" s="495" t="s">
        <v>22</v>
      </c>
      <c r="F44" s="495" t="s">
        <v>47</v>
      </c>
      <c r="G44" s="521">
        <v>2</v>
      </c>
      <c r="H44" s="539">
        <v>154.35</v>
      </c>
      <c r="I44" s="163"/>
      <c r="J44" s="4"/>
      <c r="K44" s="219"/>
      <c r="L44" s="223"/>
      <c r="M44" s="150"/>
      <c r="N44" s="151"/>
      <c r="O44" s="181"/>
      <c r="P44" s="165"/>
      <c r="Q44" s="152"/>
      <c r="R44" s="243"/>
      <c r="S44" s="153"/>
      <c r="T44" s="154"/>
      <c r="U44" s="154"/>
      <c r="V44" s="192"/>
      <c r="W44" s="106"/>
      <c r="X44" s="3"/>
      <c r="Y44" s="178"/>
      <c r="Z44" s="3"/>
      <c r="AA44" s="3"/>
      <c r="AB44" s="3"/>
      <c r="AC44" s="217">
        <f t="shared" si="4"/>
        <v>0</v>
      </c>
      <c r="AD44" s="533"/>
      <c r="AE44" s="57">
        <v>2.4510000000000001</v>
      </c>
      <c r="AF44" s="58">
        <f t="shared" si="6"/>
        <v>0</v>
      </c>
      <c r="AG44" s="387"/>
      <c r="AH44" s="532"/>
      <c r="AI44" s="387"/>
      <c r="AJ44" s="387"/>
      <c r="AK44" s="387"/>
      <c r="AL44" s="387"/>
      <c r="AM44" s="387"/>
      <c r="AN44" s="387"/>
      <c r="AO44" s="387"/>
      <c r="AP44" s="387"/>
      <c r="AQ44" s="221"/>
      <c r="AR44" s="221"/>
      <c r="AS44" s="221"/>
      <c r="AT44" s="10"/>
      <c r="AU44" s="10"/>
      <c r="AV44" s="10"/>
      <c r="AW44" s="10"/>
      <c r="AX44" s="10"/>
      <c r="AY44" s="10"/>
    </row>
    <row r="45" spans="2:52" ht="30" customHeight="1" outlineLevel="1">
      <c r="B45" s="417"/>
      <c r="C45" s="617">
        <v>10804</v>
      </c>
      <c r="D45" s="494" t="s">
        <v>220</v>
      </c>
      <c r="E45" s="495" t="s">
        <v>22</v>
      </c>
      <c r="F45" s="495" t="s">
        <v>47</v>
      </c>
      <c r="G45" s="521">
        <v>2</v>
      </c>
      <c r="H45" s="539">
        <v>153.30000000000001</v>
      </c>
      <c r="I45" s="163"/>
      <c r="J45" s="4"/>
      <c r="K45" s="219"/>
      <c r="L45" s="223"/>
      <c r="M45" s="150"/>
      <c r="N45" s="151"/>
      <c r="O45" s="181"/>
      <c r="P45" s="165"/>
      <c r="Q45" s="152"/>
      <c r="R45" s="243"/>
      <c r="S45" s="153"/>
      <c r="T45" s="154"/>
      <c r="U45" s="154"/>
      <c r="V45" s="192"/>
      <c r="W45" s="106"/>
      <c r="X45" s="3"/>
      <c r="Y45" s="178"/>
      <c r="Z45" s="3"/>
      <c r="AA45" s="3"/>
      <c r="AB45" s="3"/>
      <c r="AC45" s="217">
        <f t="shared" si="4"/>
        <v>0</v>
      </c>
      <c r="AD45" s="533"/>
      <c r="AE45" s="57">
        <v>2.3860000000000001</v>
      </c>
      <c r="AF45" s="58">
        <f t="shared" si="6"/>
        <v>0</v>
      </c>
      <c r="AG45" s="387"/>
      <c r="AH45" s="532"/>
      <c r="AI45" s="387"/>
      <c r="AJ45" s="387"/>
      <c r="AK45" s="387"/>
      <c r="AL45" s="387"/>
      <c r="AM45" s="387"/>
      <c r="AN45" s="387"/>
      <c r="AO45" s="387"/>
      <c r="AP45" s="387"/>
      <c r="AQ45" s="221"/>
      <c r="AR45" s="221"/>
      <c r="AS45" s="221"/>
      <c r="AT45" s="10"/>
      <c r="AU45" s="10"/>
      <c r="AV45" s="10"/>
      <c r="AW45" s="10"/>
      <c r="AX45" s="10"/>
      <c r="AY45" s="10"/>
    </row>
    <row r="46" spans="2:52" ht="30" customHeight="1" outlineLevel="1">
      <c r="B46" s="417"/>
      <c r="C46" s="616">
        <v>10805</v>
      </c>
      <c r="D46" s="494" t="s">
        <v>291</v>
      </c>
      <c r="E46" s="495" t="s">
        <v>22</v>
      </c>
      <c r="F46" s="495" t="s">
        <v>16</v>
      </c>
      <c r="G46" s="521">
        <v>2</v>
      </c>
      <c r="H46" s="539">
        <v>81.900000000000006</v>
      </c>
      <c r="I46" s="163"/>
      <c r="J46" s="4"/>
      <c r="K46" s="219"/>
      <c r="L46" s="223"/>
      <c r="M46" s="150"/>
      <c r="N46" s="151"/>
      <c r="O46" s="181"/>
      <c r="P46" s="165"/>
      <c r="Q46" s="152"/>
      <c r="R46" s="243"/>
      <c r="S46" s="153"/>
      <c r="T46" s="154"/>
      <c r="U46" s="154"/>
      <c r="V46" s="192"/>
      <c r="W46" s="106"/>
      <c r="X46" s="3"/>
      <c r="Y46" s="178"/>
      <c r="Z46" s="3"/>
      <c r="AA46" s="3"/>
      <c r="AB46" s="3"/>
      <c r="AC46" s="217">
        <f t="shared" si="4"/>
        <v>0</v>
      </c>
      <c r="AD46" s="533"/>
      <c r="AE46" s="57">
        <v>1.651</v>
      </c>
      <c r="AF46" s="58">
        <f t="shared" si="6"/>
        <v>0</v>
      </c>
      <c r="AG46" s="387"/>
      <c r="AH46" s="532"/>
      <c r="AI46" s="387"/>
      <c r="AJ46" s="387"/>
      <c r="AK46" s="387"/>
      <c r="AL46" s="387"/>
      <c r="AM46" s="387"/>
      <c r="AN46" s="387"/>
      <c r="AO46" s="387"/>
      <c r="AP46" s="387"/>
      <c r="AQ46" s="221"/>
      <c r="AR46" s="221"/>
      <c r="AS46" s="221"/>
      <c r="AT46" s="10"/>
      <c r="AU46" s="10"/>
      <c r="AV46" s="10"/>
      <c r="AW46" s="10"/>
      <c r="AX46" s="10"/>
      <c r="AY46" s="10"/>
    </row>
    <row r="47" spans="2:52" ht="30" customHeight="1" outlineLevel="1">
      <c r="B47" s="417"/>
      <c r="C47" s="616">
        <v>10806</v>
      </c>
      <c r="D47" s="494" t="s">
        <v>224</v>
      </c>
      <c r="E47" s="495" t="s">
        <v>22</v>
      </c>
      <c r="F47" s="495" t="s">
        <v>16</v>
      </c>
      <c r="G47" s="521">
        <v>2</v>
      </c>
      <c r="H47" s="539">
        <v>81.900000000000006</v>
      </c>
      <c r="I47" s="163"/>
      <c r="J47" s="4"/>
      <c r="K47" s="219"/>
      <c r="L47" s="223"/>
      <c r="M47" s="150"/>
      <c r="N47" s="151"/>
      <c r="O47" s="181"/>
      <c r="P47" s="165"/>
      <c r="Q47" s="152"/>
      <c r="R47" s="243"/>
      <c r="S47" s="153"/>
      <c r="T47" s="154"/>
      <c r="U47" s="154"/>
      <c r="V47" s="192"/>
      <c r="W47" s="106"/>
      <c r="X47" s="3"/>
      <c r="Y47" s="178"/>
      <c r="Z47" s="3"/>
      <c r="AA47" s="3"/>
      <c r="AB47" s="3"/>
      <c r="AC47" s="217">
        <f t="shared" si="4"/>
        <v>0</v>
      </c>
      <c r="AD47" s="533"/>
      <c r="AE47" s="395">
        <v>1.7</v>
      </c>
      <c r="AF47" s="58">
        <f t="shared" si="6"/>
        <v>0</v>
      </c>
      <c r="AG47" s="387"/>
      <c r="AH47" s="532"/>
      <c r="AI47" s="387"/>
      <c r="AJ47" s="387"/>
      <c r="AK47" s="387"/>
      <c r="AL47" s="387"/>
      <c r="AM47" s="387"/>
      <c r="AN47" s="387"/>
      <c r="AO47" s="387"/>
      <c r="AP47" s="387"/>
      <c r="AQ47" s="221"/>
      <c r="AR47" s="221"/>
      <c r="AS47" s="221"/>
      <c r="AT47" s="10"/>
      <c r="AU47" s="10"/>
      <c r="AV47" s="10"/>
      <c r="AW47" s="10"/>
      <c r="AX47" s="10"/>
      <c r="AY47" s="10"/>
    </row>
    <row r="48" spans="2:52" ht="30" customHeight="1" outlineLevel="1">
      <c r="B48" s="417"/>
      <c r="C48" s="617">
        <v>10807</v>
      </c>
      <c r="D48" s="494" t="s">
        <v>235</v>
      </c>
      <c r="E48" s="495" t="s">
        <v>22</v>
      </c>
      <c r="F48" s="495" t="s">
        <v>16</v>
      </c>
      <c r="G48" s="521">
        <v>2</v>
      </c>
      <c r="H48" s="539">
        <v>78.75</v>
      </c>
      <c r="I48" s="163"/>
      <c r="J48" s="4"/>
      <c r="K48" s="219"/>
      <c r="L48" s="223"/>
      <c r="M48" s="150"/>
      <c r="N48" s="151"/>
      <c r="O48" s="181"/>
      <c r="P48" s="165"/>
      <c r="Q48" s="152"/>
      <c r="R48" s="243"/>
      <c r="S48" s="153"/>
      <c r="T48" s="154"/>
      <c r="U48" s="154"/>
      <c r="V48" s="192"/>
      <c r="W48" s="106"/>
      <c r="X48" s="3"/>
      <c r="Y48" s="178"/>
      <c r="Z48" s="3"/>
      <c r="AA48" s="3"/>
      <c r="AB48" s="3"/>
      <c r="AC48" s="217">
        <f t="shared" si="4"/>
        <v>0</v>
      </c>
      <c r="AD48" s="533"/>
      <c r="AE48" s="395">
        <v>1.6240000000000001</v>
      </c>
      <c r="AF48" s="58">
        <f t="shared" si="6"/>
        <v>0</v>
      </c>
      <c r="AG48" s="387"/>
      <c r="AH48" s="532"/>
      <c r="AI48" s="387"/>
      <c r="AJ48" s="387"/>
      <c r="AK48" s="387"/>
      <c r="AL48" s="387"/>
      <c r="AM48" s="387"/>
      <c r="AN48" s="387"/>
      <c r="AO48" s="387"/>
      <c r="AP48" s="387"/>
      <c r="AQ48" s="221"/>
      <c r="AR48" s="221"/>
      <c r="AS48" s="221"/>
      <c r="AT48" s="10"/>
      <c r="AU48" s="10"/>
      <c r="AV48" s="10"/>
      <c r="AW48" s="10"/>
      <c r="AX48" s="10"/>
      <c r="AY48" s="10"/>
    </row>
    <row r="49" spans="2:51" ht="30" customHeight="1" outlineLevel="1">
      <c r="B49" s="417"/>
      <c r="C49" s="617">
        <v>10808</v>
      </c>
      <c r="D49" s="494" t="s">
        <v>236</v>
      </c>
      <c r="E49" s="495" t="s">
        <v>22</v>
      </c>
      <c r="F49" s="495" t="s">
        <v>16</v>
      </c>
      <c r="G49" s="521">
        <v>2</v>
      </c>
      <c r="H49" s="539">
        <v>78.75</v>
      </c>
      <c r="I49" s="163"/>
      <c r="J49" s="4"/>
      <c r="K49" s="219"/>
      <c r="L49" s="223"/>
      <c r="M49" s="150"/>
      <c r="N49" s="151"/>
      <c r="O49" s="181"/>
      <c r="P49" s="165"/>
      <c r="Q49" s="152"/>
      <c r="R49" s="243"/>
      <c r="S49" s="153"/>
      <c r="T49" s="154"/>
      <c r="U49" s="154"/>
      <c r="V49" s="192"/>
      <c r="W49" s="106"/>
      <c r="X49" s="3"/>
      <c r="Y49" s="178"/>
      <c r="Z49" s="3"/>
      <c r="AA49" s="3"/>
      <c r="AB49" s="3"/>
      <c r="AC49" s="217">
        <f t="shared" si="4"/>
        <v>0</v>
      </c>
      <c r="AD49" s="533"/>
      <c r="AE49" s="395">
        <v>1.2989999999999999</v>
      </c>
      <c r="AF49" s="58">
        <f t="shared" si="6"/>
        <v>0</v>
      </c>
      <c r="AG49" s="387"/>
      <c r="AH49" s="532"/>
      <c r="AI49" s="387"/>
      <c r="AJ49" s="387"/>
      <c r="AK49" s="387"/>
      <c r="AL49" s="387"/>
      <c r="AM49" s="387"/>
      <c r="AN49" s="387"/>
      <c r="AO49" s="387"/>
      <c r="AP49" s="387"/>
      <c r="AQ49" s="221"/>
      <c r="AR49" s="221"/>
      <c r="AS49" s="221"/>
      <c r="AT49" s="10"/>
      <c r="AU49" s="10"/>
      <c r="AV49" s="10"/>
      <c r="AW49" s="10"/>
      <c r="AX49" s="10"/>
      <c r="AY49" s="10"/>
    </row>
    <row r="50" spans="2:51" ht="30" customHeight="1" outlineLevel="1">
      <c r="B50" s="417"/>
      <c r="C50" s="616">
        <v>10809</v>
      </c>
      <c r="D50" s="494" t="s">
        <v>222</v>
      </c>
      <c r="E50" s="495" t="s">
        <v>36</v>
      </c>
      <c r="F50" s="495" t="s">
        <v>14</v>
      </c>
      <c r="G50" s="521">
        <v>8</v>
      </c>
      <c r="H50" s="539">
        <v>184.8</v>
      </c>
      <c r="I50" s="163"/>
      <c r="J50" s="4"/>
      <c r="K50" s="219"/>
      <c r="L50" s="223"/>
      <c r="M50" s="150"/>
      <c r="N50" s="151"/>
      <c r="O50" s="181"/>
      <c r="P50" s="165"/>
      <c r="Q50" s="152"/>
      <c r="R50" s="243"/>
      <c r="S50" s="153"/>
      <c r="T50" s="154"/>
      <c r="U50" s="154"/>
      <c r="V50" s="192"/>
      <c r="W50" s="106"/>
      <c r="X50" s="3"/>
      <c r="Y50" s="178"/>
      <c r="Z50" s="3"/>
      <c r="AA50" s="3"/>
      <c r="AB50" s="3"/>
      <c r="AC50" s="217">
        <f t="shared" si="4"/>
        <v>0</v>
      </c>
      <c r="AD50" s="533"/>
      <c r="AE50" s="395">
        <v>4.3470000000000004</v>
      </c>
      <c r="AF50" s="58">
        <f t="shared" si="6"/>
        <v>0</v>
      </c>
      <c r="AG50" s="387"/>
      <c r="AH50" s="532"/>
      <c r="AI50" s="387"/>
      <c r="AJ50" s="387"/>
      <c r="AK50" s="387"/>
      <c r="AL50" s="387"/>
      <c r="AM50" s="387"/>
      <c r="AN50" s="387"/>
      <c r="AO50" s="387"/>
      <c r="AP50" s="387"/>
      <c r="AQ50" s="221"/>
      <c r="AR50" s="221"/>
      <c r="AS50" s="221"/>
      <c r="AT50" s="10"/>
      <c r="AU50" s="10"/>
      <c r="AV50" s="10"/>
      <c r="AW50" s="10"/>
      <c r="AX50" s="10"/>
      <c r="AY50" s="10"/>
    </row>
    <row r="51" spans="2:51" ht="30" customHeight="1" outlineLevel="1">
      <c r="B51" s="417"/>
      <c r="C51" s="617">
        <v>10810</v>
      </c>
      <c r="D51" s="494" t="s">
        <v>214</v>
      </c>
      <c r="E51" s="495" t="s">
        <v>22</v>
      </c>
      <c r="F51" s="495" t="s">
        <v>14</v>
      </c>
      <c r="G51" s="521">
        <v>8</v>
      </c>
      <c r="H51" s="539">
        <v>183.75</v>
      </c>
      <c r="I51" s="163"/>
      <c r="J51" s="4"/>
      <c r="K51" s="219"/>
      <c r="L51" s="223"/>
      <c r="M51" s="150"/>
      <c r="N51" s="151"/>
      <c r="O51" s="181"/>
      <c r="P51" s="165"/>
      <c r="Q51" s="152"/>
      <c r="R51" s="243"/>
      <c r="S51" s="153"/>
      <c r="T51" s="154"/>
      <c r="U51" s="154"/>
      <c r="V51" s="192"/>
      <c r="W51" s="106"/>
      <c r="X51" s="3"/>
      <c r="Y51" s="178"/>
      <c r="Z51" s="3"/>
      <c r="AA51" s="3"/>
      <c r="AB51" s="3"/>
      <c r="AC51" s="217">
        <f t="shared" si="4"/>
        <v>0</v>
      </c>
      <c r="AD51" s="533"/>
      <c r="AE51" s="395">
        <v>3.91</v>
      </c>
      <c r="AF51" s="58">
        <f t="shared" si="6"/>
        <v>0</v>
      </c>
      <c r="AG51" s="387"/>
      <c r="AH51" s="532"/>
      <c r="AI51" s="387"/>
      <c r="AJ51" s="387"/>
      <c r="AK51" s="387"/>
      <c r="AL51" s="387"/>
      <c r="AM51" s="387"/>
      <c r="AN51" s="387"/>
      <c r="AO51" s="387"/>
      <c r="AP51" s="387"/>
      <c r="AQ51" s="221"/>
      <c r="AR51" s="221"/>
      <c r="AS51" s="221"/>
      <c r="AT51" s="10"/>
      <c r="AU51" s="10"/>
      <c r="AV51" s="10"/>
      <c r="AW51" s="10"/>
      <c r="AX51" s="10"/>
      <c r="AY51" s="10"/>
    </row>
    <row r="52" spans="2:51" ht="30" customHeight="1" outlineLevel="1">
      <c r="B52" s="417"/>
      <c r="C52" s="616">
        <v>10811</v>
      </c>
      <c r="D52" s="494" t="s">
        <v>223</v>
      </c>
      <c r="E52" s="495" t="s">
        <v>36</v>
      </c>
      <c r="F52" s="495" t="s">
        <v>41</v>
      </c>
      <c r="G52" s="521">
        <v>8</v>
      </c>
      <c r="H52" s="539">
        <v>109.2</v>
      </c>
      <c r="I52" s="163"/>
      <c r="J52" s="4"/>
      <c r="K52" s="219"/>
      <c r="L52" s="223"/>
      <c r="M52" s="150"/>
      <c r="N52" s="151"/>
      <c r="O52" s="181"/>
      <c r="P52" s="165"/>
      <c r="Q52" s="152"/>
      <c r="R52" s="243"/>
      <c r="S52" s="153"/>
      <c r="T52" s="154"/>
      <c r="U52" s="154"/>
      <c r="V52" s="192"/>
      <c r="W52" s="106"/>
      <c r="X52" s="3"/>
      <c r="Y52" s="178"/>
      <c r="Z52" s="3"/>
      <c r="AA52" s="3"/>
      <c r="AB52" s="3"/>
      <c r="AC52" s="217">
        <f t="shared" si="4"/>
        <v>0</v>
      </c>
      <c r="AD52" s="533"/>
      <c r="AE52" s="395">
        <v>2.1360000000000001</v>
      </c>
      <c r="AF52" s="58">
        <f t="shared" si="6"/>
        <v>0</v>
      </c>
      <c r="AG52" s="387"/>
      <c r="AH52" s="532"/>
      <c r="AI52" s="387"/>
      <c r="AJ52" s="387"/>
      <c r="AK52" s="387"/>
      <c r="AL52" s="387"/>
      <c r="AM52" s="387"/>
      <c r="AN52" s="387"/>
      <c r="AO52" s="387"/>
      <c r="AP52" s="387"/>
      <c r="AQ52" s="221"/>
      <c r="AR52" s="221"/>
      <c r="AS52" s="221"/>
      <c r="AT52" s="10"/>
      <c r="AU52" s="10"/>
      <c r="AV52" s="10"/>
      <c r="AW52" s="10"/>
      <c r="AX52" s="10"/>
      <c r="AY52" s="10"/>
    </row>
    <row r="53" spans="2:51" ht="30" customHeight="1" outlineLevel="1">
      <c r="B53" s="417"/>
      <c r="C53" s="617">
        <v>10812</v>
      </c>
      <c r="D53" s="494" t="s">
        <v>215</v>
      </c>
      <c r="E53" s="495" t="s">
        <v>22</v>
      </c>
      <c r="F53" s="495" t="s">
        <v>41</v>
      </c>
      <c r="G53" s="521">
        <v>8</v>
      </c>
      <c r="H53" s="539">
        <v>107.10000000000001</v>
      </c>
      <c r="I53" s="163"/>
      <c r="J53" s="4"/>
      <c r="K53" s="219"/>
      <c r="L53" s="223"/>
      <c r="M53" s="150"/>
      <c r="N53" s="151"/>
      <c r="O53" s="181"/>
      <c r="P53" s="165"/>
      <c r="Q53" s="152"/>
      <c r="R53" s="243"/>
      <c r="S53" s="153"/>
      <c r="T53" s="154"/>
      <c r="U53" s="154"/>
      <c r="V53" s="192"/>
      <c r="W53" s="106"/>
      <c r="X53" s="3"/>
      <c r="Y53" s="178"/>
      <c r="Z53" s="3"/>
      <c r="AA53" s="3"/>
      <c r="AB53" s="3"/>
      <c r="AC53" s="217">
        <f t="shared" si="4"/>
        <v>0</v>
      </c>
      <c r="AD53" s="533"/>
      <c r="AE53" s="395">
        <v>1.879</v>
      </c>
      <c r="AF53" s="58">
        <f t="shared" si="6"/>
        <v>0</v>
      </c>
      <c r="AG53" s="387"/>
      <c r="AH53" s="532"/>
      <c r="AI53" s="387"/>
      <c r="AJ53" s="387"/>
      <c r="AK53" s="387"/>
      <c r="AL53" s="387"/>
      <c r="AM53" s="387"/>
      <c r="AN53" s="387"/>
      <c r="AO53" s="387"/>
      <c r="AP53" s="387"/>
      <c r="AQ53" s="221"/>
      <c r="AR53" s="221"/>
      <c r="AS53" s="221"/>
      <c r="AT53" s="10"/>
      <c r="AU53" s="10"/>
      <c r="AV53" s="10"/>
      <c r="AW53" s="10"/>
      <c r="AX53" s="10"/>
      <c r="AY53" s="10"/>
    </row>
    <row r="54" spans="2:51" ht="30" customHeight="1" outlineLevel="1">
      <c r="B54" s="417"/>
      <c r="C54" s="616">
        <v>10813</v>
      </c>
      <c r="D54" s="494" t="s">
        <v>216</v>
      </c>
      <c r="E54" s="495" t="s">
        <v>22</v>
      </c>
      <c r="F54" s="495" t="s">
        <v>15</v>
      </c>
      <c r="G54" s="521">
        <v>10</v>
      </c>
      <c r="H54" s="539">
        <v>91.350000000000009</v>
      </c>
      <c r="I54" s="163"/>
      <c r="J54" s="4"/>
      <c r="K54" s="219"/>
      <c r="L54" s="223"/>
      <c r="M54" s="150"/>
      <c r="N54" s="151"/>
      <c r="O54" s="181"/>
      <c r="P54" s="165"/>
      <c r="Q54" s="152"/>
      <c r="R54" s="243"/>
      <c r="S54" s="153"/>
      <c r="T54" s="154"/>
      <c r="U54" s="154"/>
      <c r="V54" s="192"/>
      <c r="W54" s="106"/>
      <c r="X54" s="3"/>
      <c r="Y54" s="178"/>
      <c r="Z54" s="3"/>
      <c r="AA54" s="3"/>
      <c r="AB54" s="3"/>
      <c r="AC54" s="217">
        <f t="shared" si="4"/>
        <v>0</v>
      </c>
      <c r="AD54" s="533"/>
      <c r="AE54" s="395">
        <v>0.95199999999999996</v>
      </c>
      <c r="AF54" s="58">
        <f t="shared" si="6"/>
        <v>0</v>
      </c>
      <c r="AG54" s="387"/>
      <c r="AH54" s="532"/>
      <c r="AI54" s="387"/>
      <c r="AJ54" s="387"/>
      <c r="AK54" s="387"/>
      <c r="AL54" s="387"/>
      <c r="AM54" s="387"/>
      <c r="AN54" s="387"/>
      <c r="AO54" s="387"/>
      <c r="AP54" s="387"/>
      <c r="AQ54" s="221"/>
      <c r="AR54" s="221"/>
      <c r="AS54" s="221"/>
      <c r="AT54" s="10"/>
      <c r="AU54" s="10"/>
      <c r="AV54" s="10"/>
      <c r="AW54" s="10"/>
      <c r="AX54" s="10"/>
      <c r="AY54" s="10"/>
    </row>
    <row r="55" spans="2:51" ht="30" customHeight="1" outlineLevel="1">
      <c r="B55" s="417"/>
      <c r="C55" s="617">
        <v>10814</v>
      </c>
      <c r="D55" s="494" t="s">
        <v>217</v>
      </c>
      <c r="E55" s="495" t="s">
        <v>21</v>
      </c>
      <c r="F55" s="495" t="s">
        <v>15</v>
      </c>
      <c r="G55" s="521">
        <v>6</v>
      </c>
      <c r="H55" s="539">
        <v>57.75</v>
      </c>
      <c r="I55" s="163"/>
      <c r="J55" s="4"/>
      <c r="K55" s="219"/>
      <c r="L55" s="223"/>
      <c r="M55" s="150"/>
      <c r="N55" s="151"/>
      <c r="O55" s="181"/>
      <c r="P55" s="165"/>
      <c r="Q55" s="152"/>
      <c r="R55" s="243"/>
      <c r="S55" s="153"/>
      <c r="T55" s="154"/>
      <c r="U55" s="154"/>
      <c r="V55" s="192"/>
      <c r="W55" s="106"/>
      <c r="X55" s="3"/>
      <c r="Y55" s="178"/>
      <c r="Z55" s="3"/>
      <c r="AA55" s="3"/>
      <c r="AB55" s="3"/>
      <c r="AC55" s="217">
        <f t="shared" si="4"/>
        <v>0</v>
      </c>
      <c r="AD55" s="533"/>
      <c r="AE55" s="395">
        <v>0.33700000000000002</v>
      </c>
      <c r="AF55" s="58">
        <f t="shared" si="6"/>
        <v>0</v>
      </c>
      <c r="AG55" s="387"/>
      <c r="AH55" s="532"/>
      <c r="AI55" s="387"/>
      <c r="AJ55" s="387"/>
      <c r="AK55" s="387"/>
      <c r="AL55" s="387"/>
      <c r="AM55" s="387"/>
      <c r="AN55" s="387"/>
      <c r="AO55" s="387"/>
      <c r="AP55" s="387"/>
      <c r="AQ55" s="221"/>
      <c r="AR55" s="221"/>
      <c r="AS55" s="221"/>
      <c r="AT55" s="10"/>
      <c r="AU55" s="10"/>
      <c r="AV55" s="10"/>
      <c r="AW55" s="10"/>
      <c r="AX55" s="10"/>
      <c r="AY55" s="10"/>
    </row>
    <row r="56" spans="2:51" ht="30" customHeight="1" outlineLevel="1">
      <c r="B56" s="417"/>
      <c r="C56" s="617">
        <v>10815</v>
      </c>
      <c r="D56" s="494" t="s">
        <v>218</v>
      </c>
      <c r="E56" s="495" t="s">
        <v>22</v>
      </c>
      <c r="F56" s="495" t="s">
        <v>15</v>
      </c>
      <c r="G56" s="521">
        <v>10</v>
      </c>
      <c r="H56" s="539">
        <v>48.300000000000004</v>
      </c>
      <c r="I56" s="163"/>
      <c r="J56" s="4"/>
      <c r="K56" s="219"/>
      <c r="L56" s="223"/>
      <c r="M56" s="150"/>
      <c r="N56" s="151"/>
      <c r="O56" s="181"/>
      <c r="P56" s="165"/>
      <c r="Q56" s="152"/>
      <c r="R56" s="243"/>
      <c r="S56" s="153"/>
      <c r="T56" s="154"/>
      <c r="U56" s="154"/>
      <c r="V56" s="192"/>
      <c r="W56" s="106"/>
      <c r="X56" s="3"/>
      <c r="Y56" s="178"/>
      <c r="Z56" s="3"/>
      <c r="AA56" s="3"/>
      <c r="AB56" s="3"/>
      <c r="AC56" s="217">
        <f t="shared" si="4"/>
        <v>0</v>
      </c>
      <c r="AD56" s="533"/>
      <c r="AE56" s="58">
        <v>0.318</v>
      </c>
      <c r="AF56" s="58">
        <f t="shared" si="6"/>
        <v>0</v>
      </c>
      <c r="AG56" s="551"/>
      <c r="AH56" s="532"/>
      <c r="AI56" s="387"/>
      <c r="AJ56" s="387"/>
      <c r="AK56" s="387"/>
      <c r="AL56" s="390"/>
      <c r="AM56" s="387"/>
      <c r="AN56" s="387"/>
      <c r="AO56" s="387"/>
      <c r="AP56" s="387"/>
      <c r="AQ56" s="221"/>
      <c r="AR56" s="221"/>
      <c r="AS56" s="221"/>
      <c r="AT56" s="10"/>
      <c r="AU56" s="10"/>
      <c r="AV56" s="10"/>
      <c r="AW56" s="10"/>
      <c r="AX56" s="10"/>
      <c r="AY56" s="10"/>
    </row>
    <row r="57" spans="2:51" ht="30" customHeight="1" outlineLevel="1" thickBot="1">
      <c r="B57" s="420"/>
      <c r="C57" s="618">
        <v>10816</v>
      </c>
      <c r="D57" s="496" t="s">
        <v>219</v>
      </c>
      <c r="E57" s="497" t="s">
        <v>22</v>
      </c>
      <c r="F57" s="497" t="s">
        <v>19</v>
      </c>
      <c r="G57" s="524">
        <v>10</v>
      </c>
      <c r="H57" s="540">
        <v>40.950000000000003</v>
      </c>
      <c r="I57" s="287"/>
      <c r="J57" s="206"/>
      <c r="K57" s="220"/>
      <c r="L57" s="224"/>
      <c r="M57" s="207"/>
      <c r="N57" s="208"/>
      <c r="O57" s="209"/>
      <c r="P57" s="210"/>
      <c r="Q57" s="211"/>
      <c r="R57" s="244"/>
      <c r="S57" s="212"/>
      <c r="T57" s="213"/>
      <c r="U57" s="213"/>
      <c r="V57" s="214"/>
      <c r="W57" s="215"/>
      <c r="X57" s="216"/>
      <c r="Y57" s="196"/>
      <c r="Z57" s="216"/>
      <c r="AA57" s="216"/>
      <c r="AB57" s="216"/>
      <c r="AC57" s="218">
        <f t="shared" si="4"/>
        <v>0</v>
      </c>
      <c r="AD57" s="533"/>
      <c r="AE57" s="58">
        <v>0.247</v>
      </c>
      <c r="AF57" s="58">
        <f t="shared" si="6"/>
        <v>0</v>
      </c>
      <c r="AG57" s="551"/>
      <c r="AH57" s="532"/>
      <c r="AI57" s="387"/>
      <c r="AJ57" s="387"/>
      <c r="AK57" s="387"/>
      <c r="AL57" s="390"/>
      <c r="AM57" s="387"/>
      <c r="AN57" s="387"/>
      <c r="AO57" s="387"/>
      <c r="AP57" s="387"/>
      <c r="AQ57" s="221"/>
      <c r="AR57" s="221"/>
      <c r="AS57" s="221"/>
      <c r="AT57" s="10"/>
      <c r="AU57" s="10"/>
      <c r="AV57" s="10"/>
      <c r="AW57" s="10"/>
      <c r="AX57" s="10"/>
      <c r="AY57" s="10"/>
    </row>
    <row r="58" spans="2:51" ht="40" customHeight="1">
      <c r="B58" s="419"/>
      <c r="C58" s="619">
        <v>10817</v>
      </c>
      <c r="D58" s="492" t="s">
        <v>209</v>
      </c>
      <c r="E58" s="493" t="s">
        <v>176</v>
      </c>
      <c r="F58" s="493" t="s">
        <v>48</v>
      </c>
      <c r="G58" s="493">
        <f>SUM(G42:G57)</f>
        <v>84</v>
      </c>
      <c r="H58" s="538">
        <v>1777.65</v>
      </c>
      <c r="I58" s="296"/>
      <c r="J58" s="261"/>
      <c r="K58" s="298"/>
      <c r="L58" s="299"/>
      <c r="M58" s="300"/>
      <c r="N58" s="301"/>
      <c r="O58" s="302"/>
      <c r="P58" s="303"/>
      <c r="Q58" s="304"/>
      <c r="R58" s="305"/>
      <c r="S58" s="306"/>
      <c r="T58" s="307"/>
      <c r="U58" s="307"/>
      <c r="V58" s="308"/>
      <c r="W58" s="309"/>
      <c r="X58" s="273"/>
      <c r="Y58" s="310"/>
      <c r="Z58" s="273"/>
      <c r="AA58" s="273"/>
      <c r="AB58" s="273"/>
      <c r="AC58" s="329">
        <f t="shared" si="4"/>
        <v>0</v>
      </c>
      <c r="AD58" s="53"/>
      <c r="AE58" s="57">
        <f>SUM(AE42:AE57)</f>
        <v>29.896999999999998</v>
      </c>
      <c r="AF58" s="58">
        <f>SUM(I58:V58)*AE58</f>
        <v>0</v>
      </c>
      <c r="AG58" s="387"/>
      <c r="AH58" s="387"/>
      <c r="AI58" s="387"/>
      <c r="AJ58" s="387"/>
      <c r="AK58" s="387"/>
      <c r="AL58" s="387"/>
      <c r="AM58" s="387"/>
      <c r="AN58" s="387"/>
      <c r="AO58" s="387"/>
      <c r="AP58" s="387"/>
      <c r="AQ58" s="221"/>
      <c r="AR58" s="221"/>
      <c r="AS58" s="221"/>
      <c r="AT58" s="10"/>
      <c r="AU58" s="10"/>
      <c r="AV58" s="10"/>
      <c r="AW58" s="10"/>
      <c r="AX58" s="10"/>
      <c r="AY58" s="10"/>
    </row>
    <row r="59" spans="2:51" ht="40" customHeight="1">
      <c r="B59" s="417"/>
      <c r="C59" s="617">
        <v>10818</v>
      </c>
      <c r="D59" s="494" t="s">
        <v>211</v>
      </c>
      <c r="E59" s="495" t="s">
        <v>22</v>
      </c>
      <c r="F59" s="495" t="s">
        <v>87</v>
      </c>
      <c r="G59" s="495">
        <f>SUM(G42,G43,G44,G45,G48,G47,G46,G49,G51,G53,G55,G56)</f>
        <v>48</v>
      </c>
      <c r="H59" s="539">
        <v>1351.3500000000001</v>
      </c>
      <c r="I59" s="163"/>
      <c r="J59" s="4"/>
      <c r="K59" s="219"/>
      <c r="L59" s="223"/>
      <c r="M59" s="150"/>
      <c r="N59" s="151"/>
      <c r="O59" s="181"/>
      <c r="P59" s="165"/>
      <c r="Q59" s="152"/>
      <c r="R59" s="243"/>
      <c r="S59" s="153"/>
      <c r="T59" s="154"/>
      <c r="U59" s="154"/>
      <c r="V59" s="192"/>
      <c r="W59" s="106"/>
      <c r="X59" s="3"/>
      <c r="Y59" s="178"/>
      <c r="Z59" s="3"/>
      <c r="AA59" s="3"/>
      <c r="AB59" s="3"/>
      <c r="AC59" s="330">
        <f t="shared" si="4"/>
        <v>0</v>
      </c>
      <c r="AD59" s="53"/>
      <c r="AE59" s="394">
        <f>SUM(AE42,AE43,AE44,AE45,AE48,AE47,AE46,AE49,AE51,AE53,AE55,AE56)</f>
        <v>22.215</v>
      </c>
      <c r="AF59" s="58">
        <f>SUM(I59:V59)*AE59</f>
        <v>0</v>
      </c>
      <c r="AG59" s="387"/>
      <c r="AH59" s="387"/>
      <c r="AI59" s="387"/>
      <c r="AJ59" s="387"/>
      <c r="AK59" s="387"/>
      <c r="AL59" s="387"/>
      <c r="AM59" s="387"/>
      <c r="AN59" s="387"/>
      <c r="AO59" s="387"/>
      <c r="AP59" s="387"/>
      <c r="AQ59" s="221"/>
      <c r="AR59" s="221"/>
      <c r="AS59" s="221"/>
      <c r="AT59" s="10"/>
      <c r="AU59" s="10"/>
      <c r="AV59" s="10"/>
      <c r="AW59" s="10"/>
      <c r="AX59" s="10"/>
      <c r="AY59" s="10"/>
    </row>
    <row r="60" spans="2:51" ht="40" customHeight="1" thickBot="1">
      <c r="B60" s="420"/>
      <c r="C60" s="620">
        <v>10819</v>
      </c>
      <c r="D60" s="496" t="s">
        <v>212</v>
      </c>
      <c r="E60" s="497" t="s">
        <v>36</v>
      </c>
      <c r="F60" s="497" t="s">
        <v>48</v>
      </c>
      <c r="G60" s="497">
        <f>SUM(G42,G43,G46,G47,G48,G49,G50,G51,G52,G54,G56,G57,G55)</f>
        <v>72</v>
      </c>
      <c r="H60" s="540">
        <v>1362.9</v>
      </c>
      <c r="I60" s="314"/>
      <c r="J60" s="275"/>
      <c r="K60" s="276"/>
      <c r="L60" s="277"/>
      <c r="M60" s="278"/>
      <c r="N60" s="279"/>
      <c r="O60" s="190"/>
      <c r="P60" s="319"/>
      <c r="Q60" s="280"/>
      <c r="R60" s="281"/>
      <c r="S60" s="282"/>
      <c r="T60" s="283"/>
      <c r="U60" s="283"/>
      <c r="V60" s="331"/>
      <c r="W60" s="325"/>
      <c r="X60" s="285"/>
      <c r="Y60" s="326"/>
      <c r="Z60" s="285"/>
      <c r="AA60" s="285"/>
      <c r="AB60" s="285"/>
      <c r="AC60" s="332">
        <f t="shared" si="4"/>
        <v>0</v>
      </c>
      <c r="AD60" s="53"/>
      <c r="AE60" s="394">
        <f>SUM(AE42,AE43,AE46,AE47,AE48,AE49,AE50,AE51,AE52,AE54,AE56,AE57,AE55)</f>
        <v>23.180999999999997</v>
      </c>
      <c r="AF60" s="58">
        <f>SUM(I60:V60)*AE60</f>
        <v>0</v>
      </c>
      <c r="AG60" s="387"/>
      <c r="AH60" s="387"/>
      <c r="AI60" s="387"/>
      <c r="AJ60" s="387"/>
      <c r="AK60" s="387"/>
      <c r="AL60" s="387"/>
      <c r="AM60" s="387"/>
      <c r="AN60" s="387"/>
      <c r="AO60" s="387"/>
      <c r="AP60" s="387"/>
      <c r="AQ60" s="221"/>
      <c r="AR60" s="221"/>
      <c r="AS60" s="221"/>
      <c r="AT60" s="10"/>
      <c r="AU60" s="10"/>
      <c r="AV60" s="10"/>
      <c r="AW60" s="10"/>
      <c r="AX60" s="10"/>
      <c r="AY60" s="10"/>
    </row>
    <row r="61" spans="2:51" ht="30" customHeight="1" outlineLevel="1" collapsed="1">
      <c r="B61" s="419"/>
      <c r="C61" s="619">
        <v>10709</v>
      </c>
      <c r="D61" s="492" t="s">
        <v>198</v>
      </c>
      <c r="E61" s="493" t="s">
        <v>22</v>
      </c>
      <c r="F61" s="493" t="s">
        <v>188</v>
      </c>
      <c r="G61" s="520">
        <v>2</v>
      </c>
      <c r="H61" s="538">
        <v>138.6</v>
      </c>
      <c r="I61" s="367"/>
      <c r="J61" s="7"/>
      <c r="K61" s="219"/>
      <c r="L61" s="223"/>
      <c r="M61" s="150"/>
      <c r="N61" s="151"/>
      <c r="O61" s="181"/>
      <c r="P61" s="165"/>
      <c r="Q61" s="152"/>
      <c r="R61" s="243"/>
      <c r="S61" s="153"/>
      <c r="T61" s="243"/>
      <c r="U61" s="154"/>
      <c r="V61" s="192"/>
      <c r="W61" s="106"/>
      <c r="X61" s="3"/>
      <c r="Y61" s="178"/>
      <c r="Z61" s="3"/>
      <c r="AA61" s="3"/>
      <c r="AB61" s="31"/>
      <c r="AC61" s="194">
        <f t="shared" si="4"/>
        <v>0</v>
      </c>
      <c r="AD61" s="176"/>
      <c r="AE61" s="58">
        <f>1.211+1.275</f>
        <v>2.4859999999999998</v>
      </c>
      <c r="AF61" s="58">
        <f t="shared" si="6"/>
        <v>0</v>
      </c>
      <c r="AG61" s="551"/>
      <c r="AH61" s="532"/>
      <c r="AI61" s="387"/>
      <c r="AJ61" s="387"/>
      <c r="AK61" s="387"/>
      <c r="AL61" s="390"/>
      <c r="AM61" s="387"/>
      <c r="AN61" s="387"/>
      <c r="AO61" s="387"/>
      <c r="AP61" s="387"/>
      <c r="AQ61" s="221"/>
      <c r="AR61" s="221"/>
      <c r="AS61" s="221"/>
      <c r="AT61" s="10"/>
      <c r="AU61" s="10"/>
      <c r="AV61" s="10"/>
      <c r="AW61" s="10"/>
      <c r="AX61" s="10"/>
      <c r="AY61" s="10"/>
    </row>
    <row r="62" spans="2:51" ht="30" customHeight="1" outlineLevel="1">
      <c r="B62" s="417"/>
      <c r="C62" s="617">
        <v>10714</v>
      </c>
      <c r="D62" s="494" t="s">
        <v>206</v>
      </c>
      <c r="E62" s="495" t="s">
        <v>22</v>
      </c>
      <c r="F62" s="495" t="s">
        <v>188</v>
      </c>
      <c r="G62" s="521">
        <v>2</v>
      </c>
      <c r="H62" s="539">
        <v>135.45000000000002</v>
      </c>
      <c r="I62" s="367"/>
      <c r="J62" s="7"/>
      <c r="K62" s="219"/>
      <c r="L62" s="223"/>
      <c r="M62" s="150"/>
      <c r="N62" s="151"/>
      <c r="O62" s="181"/>
      <c r="P62" s="165"/>
      <c r="Q62" s="152"/>
      <c r="R62" s="243"/>
      <c r="S62" s="153"/>
      <c r="T62" s="243"/>
      <c r="U62" s="154"/>
      <c r="V62" s="192"/>
      <c r="W62" s="106"/>
      <c r="X62" s="3"/>
      <c r="Y62" s="178"/>
      <c r="Z62" s="3"/>
      <c r="AA62" s="3"/>
      <c r="AB62" s="31"/>
      <c r="AC62" s="194">
        <f t="shared" si="4"/>
        <v>0</v>
      </c>
      <c r="AD62" s="176"/>
      <c r="AE62" s="58">
        <f>1.318+1.251</f>
        <v>2.569</v>
      </c>
      <c r="AF62" s="58">
        <f t="shared" si="6"/>
        <v>0</v>
      </c>
      <c r="AG62" s="551"/>
      <c r="AH62" s="532"/>
      <c r="AI62" s="387"/>
      <c r="AJ62" s="387"/>
      <c r="AK62" s="387"/>
      <c r="AL62" s="390"/>
      <c r="AM62" s="387"/>
      <c r="AN62" s="387"/>
      <c r="AO62" s="387"/>
      <c r="AP62" s="387"/>
      <c r="AQ62" s="221"/>
      <c r="AR62" s="221"/>
      <c r="AS62" s="221"/>
      <c r="AT62" s="10"/>
      <c r="AU62" s="10"/>
      <c r="AV62" s="10"/>
      <c r="AW62" s="10"/>
      <c r="AX62" s="10"/>
      <c r="AY62" s="10"/>
    </row>
    <row r="63" spans="2:51" ht="30" customHeight="1" outlineLevel="1">
      <c r="B63" s="417"/>
      <c r="C63" s="617">
        <v>10715</v>
      </c>
      <c r="D63" s="494" t="s">
        <v>207</v>
      </c>
      <c r="E63" s="495" t="s">
        <v>36</v>
      </c>
      <c r="F63" s="495" t="s">
        <v>188</v>
      </c>
      <c r="G63" s="521">
        <v>2</v>
      </c>
      <c r="H63" s="539">
        <v>133.35</v>
      </c>
      <c r="I63" s="367"/>
      <c r="J63" s="7"/>
      <c r="K63" s="219"/>
      <c r="L63" s="223"/>
      <c r="M63" s="150"/>
      <c r="N63" s="151"/>
      <c r="O63" s="181"/>
      <c r="P63" s="165"/>
      <c r="Q63" s="152"/>
      <c r="R63" s="243"/>
      <c r="S63" s="153"/>
      <c r="T63" s="243"/>
      <c r="U63" s="154"/>
      <c r="V63" s="192"/>
      <c r="W63" s="106"/>
      <c r="X63" s="3"/>
      <c r="Y63" s="178"/>
      <c r="Z63" s="3"/>
      <c r="AA63" s="3"/>
      <c r="AB63" s="31"/>
      <c r="AC63" s="194">
        <f t="shared" si="4"/>
        <v>0</v>
      </c>
      <c r="AD63" s="176"/>
      <c r="AE63" s="58">
        <f>1.351+1.203</f>
        <v>2.5540000000000003</v>
      </c>
      <c r="AF63" s="58">
        <f t="shared" si="6"/>
        <v>0</v>
      </c>
      <c r="AG63" s="551"/>
      <c r="AH63" s="532"/>
      <c r="AI63" s="387"/>
      <c r="AJ63" s="387"/>
      <c r="AK63" s="387"/>
      <c r="AL63" s="390"/>
      <c r="AM63" s="387"/>
      <c r="AN63" s="387"/>
      <c r="AO63" s="387"/>
      <c r="AP63" s="387"/>
      <c r="AQ63" s="221"/>
      <c r="AR63" s="221"/>
      <c r="AS63" s="221"/>
      <c r="AT63" s="10"/>
      <c r="AU63" s="10"/>
      <c r="AV63" s="10"/>
      <c r="AW63" s="10"/>
      <c r="AX63" s="10"/>
      <c r="AY63" s="10"/>
    </row>
    <row r="64" spans="2:51" ht="30" customHeight="1" outlineLevel="1">
      <c r="B64" s="417"/>
      <c r="C64" s="617">
        <v>10716</v>
      </c>
      <c r="D64" s="494" t="s">
        <v>208</v>
      </c>
      <c r="E64" s="495" t="s">
        <v>36</v>
      </c>
      <c r="F64" s="495" t="s">
        <v>188</v>
      </c>
      <c r="G64" s="521">
        <v>2</v>
      </c>
      <c r="H64" s="539">
        <v>133.35</v>
      </c>
      <c r="I64" s="367"/>
      <c r="J64" s="7"/>
      <c r="K64" s="219"/>
      <c r="L64" s="223"/>
      <c r="M64" s="150"/>
      <c r="N64" s="151"/>
      <c r="O64" s="181"/>
      <c r="P64" s="165"/>
      <c r="Q64" s="152"/>
      <c r="R64" s="243"/>
      <c r="S64" s="153"/>
      <c r="T64" s="243"/>
      <c r="U64" s="154"/>
      <c r="V64" s="192"/>
      <c r="W64" s="106"/>
      <c r="X64" s="3"/>
      <c r="Y64" s="178"/>
      <c r="Z64" s="3"/>
      <c r="AA64" s="3"/>
      <c r="AB64" s="31"/>
      <c r="AC64" s="194">
        <f t="shared" ref="AC64:AC86" si="7">SUM(I64:V64)*H64</f>
        <v>0</v>
      </c>
      <c r="AD64" s="176"/>
      <c r="AE64" s="58">
        <f>1.343+1.153</f>
        <v>2.496</v>
      </c>
      <c r="AF64" s="58">
        <f t="shared" si="6"/>
        <v>0</v>
      </c>
      <c r="AG64" s="551"/>
      <c r="AH64" s="532"/>
      <c r="AI64" s="387"/>
      <c r="AJ64" s="387"/>
      <c r="AK64" s="387"/>
      <c r="AL64" s="390"/>
      <c r="AM64" s="387"/>
      <c r="AN64" s="387"/>
      <c r="AO64" s="387"/>
      <c r="AP64" s="387"/>
      <c r="AQ64" s="221"/>
      <c r="AR64" s="221"/>
      <c r="AS64" s="221"/>
      <c r="AT64" s="10"/>
      <c r="AU64" s="10"/>
      <c r="AV64" s="10"/>
      <c r="AW64" s="10"/>
      <c r="AX64" s="10"/>
      <c r="AY64" s="10"/>
    </row>
    <row r="65" spans="2:51" ht="30" customHeight="1" outlineLevel="1">
      <c r="B65" s="417"/>
      <c r="C65" s="617">
        <v>10705</v>
      </c>
      <c r="D65" s="494" t="s">
        <v>205</v>
      </c>
      <c r="E65" s="495" t="s">
        <v>22</v>
      </c>
      <c r="F65" s="495" t="s">
        <v>188</v>
      </c>
      <c r="G65" s="521">
        <v>2</v>
      </c>
      <c r="H65" s="539">
        <v>153.30000000000001</v>
      </c>
      <c r="I65" s="367"/>
      <c r="J65" s="7"/>
      <c r="K65" s="219"/>
      <c r="L65" s="223"/>
      <c r="M65" s="150"/>
      <c r="N65" s="151"/>
      <c r="O65" s="181"/>
      <c r="P65" s="165"/>
      <c r="Q65" s="152"/>
      <c r="R65" s="243"/>
      <c r="S65" s="153"/>
      <c r="T65" s="243"/>
      <c r="U65" s="154"/>
      <c r="V65" s="192"/>
      <c r="W65" s="106"/>
      <c r="X65" s="3"/>
      <c r="Y65" s="178"/>
      <c r="Z65" s="3"/>
      <c r="AA65" s="3"/>
      <c r="AB65" s="31"/>
      <c r="AC65" s="194">
        <f t="shared" si="7"/>
        <v>0</v>
      </c>
      <c r="AD65" s="176"/>
      <c r="AE65" s="58">
        <f>0.987+1.193</f>
        <v>2.1800000000000002</v>
      </c>
      <c r="AF65" s="58">
        <f t="shared" si="6"/>
        <v>0</v>
      </c>
      <c r="AG65" s="551"/>
      <c r="AH65" s="532"/>
      <c r="AI65" s="387"/>
      <c r="AJ65" s="387"/>
      <c r="AK65" s="387"/>
      <c r="AL65" s="390"/>
      <c r="AM65" s="387"/>
      <c r="AN65" s="387"/>
      <c r="AO65" s="387"/>
      <c r="AP65" s="387"/>
      <c r="AQ65" s="221"/>
      <c r="AR65" s="221"/>
      <c r="AS65" s="221"/>
      <c r="AT65" s="10"/>
      <c r="AU65" s="10"/>
      <c r="AV65" s="10"/>
      <c r="AW65" s="10"/>
      <c r="AX65" s="10"/>
      <c r="AY65" s="10"/>
    </row>
    <row r="66" spans="2:51" ht="30" customHeight="1" outlineLevel="1">
      <c r="B66" s="417"/>
      <c r="C66" s="617">
        <v>10706</v>
      </c>
      <c r="D66" s="494" t="s">
        <v>204</v>
      </c>
      <c r="E66" s="495" t="s">
        <v>21</v>
      </c>
      <c r="F66" s="495" t="s">
        <v>188</v>
      </c>
      <c r="G66" s="521">
        <v>2</v>
      </c>
      <c r="H66" s="539">
        <v>153.30000000000001</v>
      </c>
      <c r="I66" s="367"/>
      <c r="J66" s="7"/>
      <c r="K66" s="219"/>
      <c r="L66" s="223"/>
      <c r="M66" s="150"/>
      <c r="N66" s="151"/>
      <c r="O66" s="181"/>
      <c r="P66" s="165"/>
      <c r="Q66" s="152"/>
      <c r="R66" s="243"/>
      <c r="S66" s="153"/>
      <c r="T66" s="243"/>
      <c r="U66" s="154"/>
      <c r="V66" s="192"/>
      <c r="W66" s="106"/>
      <c r="X66" s="3"/>
      <c r="Y66" s="178"/>
      <c r="Z66" s="3"/>
      <c r="AA66" s="3"/>
      <c r="AB66" s="31"/>
      <c r="AC66" s="194">
        <f t="shared" si="7"/>
        <v>0</v>
      </c>
      <c r="AD66" s="176"/>
      <c r="AE66" s="58">
        <f>1.1128+1.087</f>
        <v>2.1997999999999998</v>
      </c>
      <c r="AF66" s="58">
        <f t="shared" si="6"/>
        <v>0</v>
      </c>
      <c r="AG66" s="551"/>
      <c r="AH66" s="532"/>
      <c r="AI66" s="387"/>
      <c r="AJ66" s="387"/>
      <c r="AK66" s="387"/>
      <c r="AL66" s="390"/>
      <c r="AM66" s="387"/>
      <c r="AN66" s="387"/>
      <c r="AO66" s="387"/>
      <c r="AP66" s="387"/>
      <c r="AQ66" s="221"/>
      <c r="AR66" s="221"/>
      <c r="AS66" s="221"/>
      <c r="AT66" s="10"/>
      <c r="AU66" s="10"/>
      <c r="AV66" s="10"/>
      <c r="AW66" s="10"/>
      <c r="AX66" s="10"/>
      <c r="AY66" s="10"/>
    </row>
    <row r="67" spans="2:51" ht="30" customHeight="1" outlineLevel="1">
      <c r="B67" s="417"/>
      <c r="C67" s="617">
        <v>10717</v>
      </c>
      <c r="D67" s="494" t="s">
        <v>199</v>
      </c>
      <c r="E67" s="495" t="s">
        <v>36</v>
      </c>
      <c r="F67" s="495" t="s">
        <v>16</v>
      </c>
      <c r="G67" s="521">
        <v>2</v>
      </c>
      <c r="H67" s="539">
        <v>115.5</v>
      </c>
      <c r="I67" s="367"/>
      <c r="J67" s="7"/>
      <c r="K67" s="219"/>
      <c r="L67" s="223"/>
      <c r="M67" s="150"/>
      <c r="N67" s="151"/>
      <c r="O67" s="181"/>
      <c r="P67" s="165"/>
      <c r="Q67" s="152"/>
      <c r="R67" s="243"/>
      <c r="S67" s="153"/>
      <c r="T67" s="243"/>
      <c r="U67" s="154"/>
      <c r="V67" s="192"/>
      <c r="W67" s="106"/>
      <c r="X67" s="3"/>
      <c r="Y67" s="178"/>
      <c r="Z67" s="3"/>
      <c r="AA67" s="3"/>
      <c r="AB67" s="31"/>
      <c r="AC67" s="194">
        <f t="shared" si="7"/>
        <v>0</v>
      </c>
      <c r="AD67" s="176"/>
      <c r="AE67" s="58">
        <f>0.918+0.917</f>
        <v>1.835</v>
      </c>
      <c r="AF67" s="58">
        <f t="shared" si="6"/>
        <v>0</v>
      </c>
      <c r="AG67" s="551"/>
      <c r="AH67" s="532"/>
      <c r="AI67" s="387"/>
      <c r="AJ67" s="387"/>
      <c r="AK67" s="387"/>
      <c r="AL67" s="390"/>
      <c r="AM67" s="387"/>
      <c r="AN67" s="387"/>
      <c r="AO67" s="387"/>
      <c r="AP67" s="387"/>
      <c r="AQ67" s="221"/>
      <c r="AR67" s="221"/>
      <c r="AS67" s="221"/>
      <c r="AT67" s="10"/>
      <c r="AU67" s="10"/>
      <c r="AV67" s="10"/>
      <c r="AW67" s="10"/>
      <c r="AX67" s="10"/>
      <c r="AY67" s="10"/>
    </row>
    <row r="68" spans="2:51" ht="30" customHeight="1" outlineLevel="1">
      <c r="B68" s="417"/>
      <c r="C68" s="617">
        <v>10718</v>
      </c>
      <c r="D68" s="494" t="s">
        <v>182</v>
      </c>
      <c r="E68" s="495" t="s">
        <v>22</v>
      </c>
      <c r="F68" s="495" t="s">
        <v>16</v>
      </c>
      <c r="G68" s="521">
        <v>4</v>
      </c>
      <c r="H68" s="539">
        <v>181.65</v>
      </c>
      <c r="I68" s="367"/>
      <c r="J68" s="7"/>
      <c r="K68" s="219"/>
      <c r="L68" s="223"/>
      <c r="M68" s="150"/>
      <c r="N68" s="151"/>
      <c r="O68" s="181"/>
      <c r="P68" s="165"/>
      <c r="Q68" s="152"/>
      <c r="R68" s="243"/>
      <c r="S68" s="153"/>
      <c r="T68" s="243"/>
      <c r="U68" s="154"/>
      <c r="V68" s="192"/>
      <c r="W68" s="106"/>
      <c r="X68" s="3"/>
      <c r="Y68" s="178"/>
      <c r="Z68" s="3"/>
      <c r="AA68" s="3"/>
      <c r="AB68" s="31"/>
      <c r="AC68" s="194">
        <f t="shared" si="7"/>
        <v>0</v>
      </c>
      <c r="AD68" s="176"/>
      <c r="AE68" s="58">
        <f>0.697+0.502+0.541+0.656</f>
        <v>2.3959999999999999</v>
      </c>
      <c r="AF68" s="58">
        <f t="shared" si="6"/>
        <v>0</v>
      </c>
      <c r="AG68" s="551"/>
      <c r="AH68" s="532"/>
      <c r="AI68" s="387"/>
      <c r="AJ68" s="387"/>
      <c r="AK68" s="387"/>
      <c r="AL68" s="390"/>
      <c r="AM68" s="387"/>
      <c r="AN68" s="387"/>
      <c r="AO68" s="387"/>
      <c r="AP68" s="387"/>
      <c r="AQ68" s="221"/>
      <c r="AR68" s="221"/>
      <c r="AS68" s="221"/>
      <c r="AT68" s="10"/>
      <c r="AU68" s="10"/>
      <c r="AV68" s="10"/>
      <c r="AW68" s="10"/>
      <c r="AX68" s="10"/>
      <c r="AY68" s="10"/>
    </row>
    <row r="69" spans="2:51" ht="30" customHeight="1" outlineLevel="1">
      <c r="B69" s="417"/>
      <c r="C69" s="617">
        <v>10719</v>
      </c>
      <c r="D69" s="494" t="s">
        <v>200</v>
      </c>
      <c r="E69" s="495" t="s">
        <v>36</v>
      </c>
      <c r="F69" s="495" t="s">
        <v>16</v>
      </c>
      <c r="G69" s="521">
        <v>4</v>
      </c>
      <c r="H69" s="539">
        <v>185.85</v>
      </c>
      <c r="I69" s="367"/>
      <c r="J69" s="7"/>
      <c r="K69" s="219"/>
      <c r="L69" s="223"/>
      <c r="M69" s="150"/>
      <c r="N69" s="151"/>
      <c r="O69" s="181"/>
      <c r="P69" s="165"/>
      <c r="Q69" s="152"/>
      <c r="R69" s="243"/>
      <c r="S69" s="153"/>
      <c r="T69" s="243"/>
      <c r="U69" s="154"/>
      <c r="V69" s="192"/>
      <c r="W69" s="106"/>
      <c r="X69" s="3"/>
      <c r="Y69" s="178"/>
      <c r="Z69" s="3"/>
      <c r="AA69" s="3"/>
      <c r="AB69" s="31"/>
      <c r="AC69" s="194">
        <f t="shared" si="7"/>
        <v>0</v>
      </c>
      <c r="AD69" s="176"/>
      <c r="AE69" s="58">
        <f>0.772+0.568+0.458+0.726</f>
        <v>2.524</v>
      </c>
      <c r="AF69" s="58">
        <f t="shared" si="6"/>
        <v>0</v>
      </c>
      <c r="AG69" s="551"/>
      <c r="AH69" s="532"/>
      <c r="AI69" s="387"/>
      <c r="AJ69" s="387"/>
      <c r="AK69" s="387"/>
      <c r="AL69" s="390"/>
      <c r="AM69" s="387"/>
      <c r="AN69" s="387"/>
      <c r="AO69" s="387"/>
      <c r="AP69" s="387"/>
      <c r="AQ69" s="221"/>
      <c r="AR69" s="221"/>
      <c r="AS69" s="221"/>
      <c r="AT69" s="10"/>
      <c r="AU69" s="10"/>
      <c r="AV69" s="10"/>
      <c r="AW69" s="10"/>
      <c r="AX69" s="10"/>
      <c r="AY69" s="10"/>
    </row>
    <row r="70" spans="2:51" ht="30" customHeight="1" outlineLevel="1">
      <c r="B70" s="417"/>
      <c r="C70" s="617">
        <v>10702</v>
      </c>
      <c r="D70" s="494" t="s">
        <v>197</v>
      </c>
      <c r="E70" s="495" t="s">
        <v>21</v>
      </c>
      <c r="F70" s="495" t="s">
        <v>16</v>
      </c>
      <c r="G70" s="521">
        <v>2</v>
      </c>
      <c r="H70" s="539">
        <v>115.5</v>
      </c>
      <c r="I70" s="367"/>
      <c r="J70" s="7"/>
      <c r="K70" s="219"/>
      <c r="L70" s="223"/>
      <c r="M70" s="150"/>
      <c r="N70" s="151"/>
      <c r="O70" s="181"/>
      <c r="P70" s="165"/>
      <c r="Q70" s="152"/>
      <c r="R70" s="243"/>
      <c r="S70" s="153"/>
      <c r="T70" s="243"/>
      <c r="U70" s="154"/>
      <c r="V70" s="192"/>
      <c r="W70" s="106"/>
      <c r="X70" s="3"/>
      <c r="Y70" s="178"/>
      <c r="Z70" s="3"/>
      <c r="AA70" s="3"/>
      <c r="AB70" s="31"/>
      <c r="AC70" s="194">
        <f t="shared" si="7"/>
        <v>0</v>
      </c>
      <c r="AD70" s="176"/>
      <c r="AE70" s="58">
        <f>0.536+0.794</f>
        <v>1.33</v>
      </c>
      <c r="AF70" s="58">
        <f t="shared" si="6"/>
        <v>0</v>
      </c>
      <c r="AG70" s="551"/>
      <c r="AH70" s="532"/>
      <c r="AI70" s="387"/>
      <c r="AJ70" s="387"/>
      <c r="AK70" s="387"/>
      <c r="AL70" s="390"/>
      <c r="AM70" s="387"/>
      <c r="AN70" s="387"/>
      <c r="AO70" s="387"/>
      <c r="AP70" s="387"/>
      <c r="AQ70" s="221"/>
      <c r="AR70" s="221"/>
      <c r="AS70" s="221"/>
      <c r="AT70" s="10"/>
      <c r="AU70" s="10"/>
      <c r="AV70" s="10"/>
      <c r="AW70" s="10"/>
      <c r="AX70" s="10"/>
      <c r="AY70" s="10"/>
    </row>
    <row r="71" spans="2:51" ht="30" customHeight="1" outlineLevel="1">
      <c r="B71" s="417"/>
      <c r="C71" s="617">
        <v>10701</v>
      </c>
      <c r="D71" s="494" t="s">
        <v>196</v>
      </c>
      <c r="E71" s="495" t="s">
        <v>21</v>
      </c>
      <c r="F71" s="495" t="s">
        <v>16</v>
      </c>
      <c r="G71" s="521">
        <v>2</v>
      </c>
      <c r="H71" s="539">
        <v>115.5</v>
      </c>
      <c r="I71" s="367"/>
      <c r="J71" s="7"/>
      <c r="K71" s="219"/>
      <c r="L71" s="223"/>
      <c r="M71" s="150"/>
      <c r="N71" s="151"/>
      <c r="O71" s="181"/>
      <c r="P71" s="165"/>
      <c r="Q71" s="152"/>
      <c r="R71" s="243"/>
      <c r="S71" s="153"/>
      <c r="T71" s="243"/>
      <c r="U71" s="154"/>
      <c r="V71" s="192"/>
      <c r="W71" s="106"/>
      <c r="X71" s="3"/>
      <c r="Y71" s="178"/>
      <c r="Z71" s="3"/>
      <c r="AA71" s="3"/>
      <c r="AB71" s="31"/>
      <c r="AC71" s="194">
        <f t="shared" si="7"/>
        <v>0</v>
      </c>
      <c r="AD71" s="176"/>
      <c r="AE71" s="58">
        <f>0.75+0.5</f>
        <v>1.25</v>
      </c>
      <c r="AF71" s="58">
        <f t="shared" si="6"/>
        <v>0</v>
      </c>
      <c r="AG71" s="551"/>
      <c r="AH71" s="532"/>
      <c r="AI71" s="387"/>
      <c r="AJ71" s="387"/>
      <c r="AK71" s="387"/>
      <c r="AL71" s="390"/>
      <c r="AM71" s="387"/>
      <c r="AN71" s="387"/>
      <c r="AO71" s="387"/>
      <c r="AP71" s="387"/>
      <c r="AQ71" s="221"/>
      <c r="AR71" s="221"/>
      <c r="AS71" s="221"/>
      <c r="AT71" s="10"/>
      <c r="AU71" s="10"/>
      <c r="AV71" s="10"/>
      <c r="AW71" s="10"/>
      <c r="AX71" s="10"/>
      <c r="AY71" s="10"/>
    </row>
    <row r="72" spans="2:51" ht="30" customHeight="1" outlineLevel="1">
      <c r="B72" s="417"/>
      <c r="C72" s="617">
        <v>10708</v>
      </c>
      <c r="D72" s="494" t="s">
        <v>190</v>
      </c>
      <c r="E72" s="495" t="s">
        <v>21</v>
      </c>
      <c r="F72" s="495" t="s">
        <v>16</v>
      </c>
      <c r="G72" s="521">
        <v>4</v>
      </c>
      <c r="H72" s="539">
        <v>195.3</v>
      </c>
      <c r="I72" s="367"/>
      <c r="J72" s="7"/>
      <c r="K72" s="219"/>
      <c r="L72" s="223"/>
      <c r="M72" s="150"/>
      <c r="N72" s="151"/>
      <c r="O72" s="181"/>
      <c r="P72" s="165"/>
      <c r="Q72" s="152"/>
      <c r="R72" s="243"/>
      <c r="S72" s="153"/>
      <c r="T72" s="243"/>
      <c r="U72" s="154"/>
      <c r="V72" s="192"/>
      <c r="W72" s="106"/>
      <c r="X72" s="3"/>
      <c r="Y72" s="178"/>
      <c r="Z72" s="3"/>
      <c r="AA72" s="3"/>
      <c r="AB72" s="31"/>
      <c r="AC72" s="194">
        <f t="shared" si="7"/>
        <v>0</v>
      </c>
      <c r="AD72" s="176"/>
      <c r="AE72" s="58">
        <f>0.47+0.816+0.707+0.419</f>
        <v>2.4119999999999999</v>
      </c>
      <c r="AF72" s="58">
        <f t="shared" si="6"/>
        <v>0</v>
      </c>
      <c r="AG72" s="551"/>
      <c r="AH72" s="532"/>
      <c r="AI72" s="387"/>
      <c r="AJ72" s="387"/>
      <c r="AK72" s="387"/>
      <c r="AL72" s="390"/>
      <c r="AM72" s="387"/>
      <c r="AN72" s="387"/>
      <c r="AO72" s="387"/>
      <c r="AP72" s="387"/>
      <c r="AQ72" s="221"/>
      <c r="AR72" s="221"/>
      <c r="AS72" s="221"/>
      <c r="AT72" s="10"/>
      <c r="AU72" s="10"/>
      <c r="AV72" s="10"/>
      <c r="AW72" s="10"/>
      <c r="AX72" s="10"/>
      <c r="AY72" s="10"/>
    </row>
    <row r="73" spans="2:51" ht="30" customHeight="1" outlineLevel="1">
      <c r="B73" s="417"/>
      <c r="C73" s="617">
        <v>10703</v>
      </c>
      <c r="D73" s="494" t="s">
        <v>195</v>
      </c>
      <c r="E73" s="495" t="s">
        <v>21</v>
      </c>
      <c r="F73" s="495" t="s">
        <v>14</v>
      </c>
      <c r="G73" s="521">
        <v>6</v>
      </c>
      <c r="H73" s="539">
        <v>196.35</v>
      </c>
      <c r="I73" s="367"/>
      <c r="J73" s="7"/>
      <c r="K73" s="219"/>
      <c r="L73" s="223"/>
      <c r="M73" s="150"/>
      <c r="N73" s="151"/>
      <c r="O73" s="181"/>
      <c r="P73" s="165"/>
      <c r="Q73" s="152"/>
      <c r="R73" s="243"/>
      <c r="S73" s="153"/>
      <c r="T73" s="243"/>
      <c r="U73" s="154"/>
      <c r="V73" s="192"/>
      <c r="W73" s="106"/>
      <c r="X73" s="3"/>
      <c r="Y73" s="178"/>
      <c r="Z73" s="3"/>
      <c r="AA73" s="3"/>
      <c r="AB73" s="31"/>
      <c r="AC73" s="194">
        <f t="shared" si="7"/>
        <v>0</v>
      </c>
      <c r="AD73" s="176"/>
      <c r="AE73" s="58">
        <f>0.255+0.397+0.352+0.437+0.406+0.437</f>
        <v>2.2839999999999998</v>
      </c>
      <c r="AF73" s="58">
        <f t="shared" si="6"/>
        <v>0</v>
      </c>
      <c r="AG73" s="551"/>
      <c r="AH73" s="532"/>
      <c r="AI73" s="387"/>
      <c r="AJ73" s="387"/>
      <c r="AK73" s="387"/>
      <c r="AL73" s="390"/>
      <c r="AM73" s="387"/>
      <c r="AN73" s="387"/>
      <c r="AO73" s="387"/>
      <c r="AP73" s="387"/>
      <c r="AQ73" s="221"/>
      <c r="AR73" s="221"/>
      <c r="AS73" s="221"/>
      <c r="AT73" s="10"/>
      <c r="AU73" s="10"/>
      <c r="AV73" s="10"/>
      <c r="AW73" s="10"/>
      <c r="AX73" s="10"/>
      <c r="AY73" s="10"/>
    </row>
    <row r="74" spans="2:51" ht="30" customHeight="1" outlineLevel="1">
      <c r="B74" s="417"/>
      <c r="C74" s="617">
        <v>10707</v>
      </c>
      <c r="D74" s="494" t="s">
        <v>189</v>
      </c>
      <c r="E74" s="495" t="s">
        <v>21</v>
      </c>
      <c r="F74" s="495" t="s">
        <v>14</v>
      </c>
      <c r="G74" s="521">
        <v>6</v>
      </c>
      <c r="H74" s="539">
        <v>227.85000000000002</v>
      </c>
      <c r="I74" s="367"/>
      <c r="J74" s="7"/>
      <c r="K74" s="219"/>
      <c r="L74" s="223"/>
      <c r="M74" s="150"/>
      <c r="N74" s="151"/>
      <c r="O74" s="181"/>
      <c r="P74" s="165"/>
      <c r="Q74" s="152"/>
      <c r="R74" s="243"/>
      <c r="S74" s="153"/>
      <c r="T74" s="243"/>
      <c r="U74" s="154"/>
      <c r="V74" s="192"/>
      <c r="W74" s="106"/>
      <c r="X74" s="3"/>
      <c r="Y74" s="178"/>
      <c r="Z74" s="3"/>
      <c r="AA74" s="3"/>
      <c r="AB74" s="31"/>
      <c r="AC74" s="194">
        <f t="shared" si="7"/>
        <v>0</v>
      </c>
      <c r="AD74" s="176"/>
      <c r="AE74" s="58">
        <f>0.362+0.361+0.314+0.352+0.228+0.311</f>
        <v>1.9279999999999997</v>
      </c>
      <c r="AF74" s="58">
        <f t="shared" ref="AF74:AF103" si="8">SUM(I74:V74)*AE74</f>
        <v>0</v>
      </c>
      <c r="AG74" s="551"/>
      <c r="AH74" s="532"/>
      <c r="AI74" s="387"/>
      <c r="AJ74" s="387"/>
      <c r="AK74" s="387"/>
      <c r="AL74" s="390"/>
      <c r="AM74" s="387"/>
      <c r="AN74" s="387"/>
      <c r="AO74" s="387"/>
      <c r="AP74" s="387"/>
      <c r="AQ74" s="221"/>
      <c r="AR74" s="221"/>
      <c r="AS74" s="221"/>
      <c r="AT74" s="10"/>
      <c r="AU74" s="10"/>
      <c r="AV74" s="10"/>
      <c r="AW74" s="10"/>
      <c r="AX74" s="10"/>
      <c r="AY74" s="10"/>
    </row>
    <row r="75" spans="2:51" ht="30" customHeight="1" outlineLevel="1">
      <c r="B75" s="417"/>
      <c r="C75" s="617">
        <v>10721</v>
      </c>
      <c r="D75" s="494" t="s">
        <v>184</v>
      </c>
      <c r="E75" s="495" t="s">
        <v>36</v>
      </c>
      <c r="F75" s="495" t="s">
        <v>14</v>
      </c>
      <c r="G75" s="521">
        <v>6</v>
      </c>
      <c r="H75" s="539">
        <v>193.20000000000002</v>
      </c>
      <c r="I75" s="367"/>
      <c r="J75" s="7"/>
      <c r="K75" s="219"/>
      <c r="L75" s="223"/>
      <c r="M75" s="150"/>
      <c r="N75" s="151"/>
      <c r="O75" s="181"/>
      <c r="P75" s="165"/>
      <c r="Q75" s="152"/>
      <c r="R75" s="243"/>
      <c r="S75" s="153"/>
      <c r="T75" s="243"/>
      <c r="U75" s="154"/>
      <c r="V75" s="192"/>
      <c r="W75" s="106"/>
      <c r="X75" s="3"/>
      <c r="Y75" s="178"/>
      <c r="Z75" s="3"/>
      <c r="AA75" s="3"/>
      <c r="AB75" s="31"/>
      <c r="AC75" s="194">
        <f t="shared" si="7"/>
        <v>0</v>
      </c>
      <c r="AD75" s="176"/>
      <c r="AE75" s="58">
        <f>0.422+0.447+0.405+0.44+0.6+0.564</f>
        <v>2.8780000000000001</v>
      </c>
      <c r="AF75" s="58">
        <f t="shared" si="8"/>
        <v>0</v>
      </c>
      <c r="AG75" s="551"/>
      <c r="AH75" s="532"/>
      <c r="AI75" s="387"/>
      <c r="AJ75" s="387"/>
      <c r="AK75" s="387"/>
      <c r="AL75" s="390"/>
      <c r="AM75" s="387"/>
      <c r="AN75" s="387"/>
      <c r="AO75" s="387"/>
      <c r="AP75" s="387"/>
      <c r="AQ75" s="221"/>
      <c r="AR75" s="221"/>
      <c r="AS75" s="221"/>
      <c r="AT75" s="10"/>
      <c r="AU75" s="10"/>
      <c r="AV75" s="10"/>
      <c r="AW75" s="10"/>
      <c r="AX75" s="10"/>
      <c r="AY75" s="10"/>
    </row>
    <row r="76" spans="2:51" ht="30" customHeight="1" outlineLevel="1">
      <c r="B76" s="417"/>
      <c r="C76" s="617">
        <v>10722</v>
      </c>
      <c r="D76" s="494" t="s">
        <v>185</v>
      </c>
      <c r="E76" s="495" t="s">
        <v>36</v>
      </c>
      <c r="F76" s="495" t="s">
        <v>14</v>
      </c>
      <c r="G76" s="521">
        <v>6</v>
      </c>
      <c r="H76" s="539">
        <v>184.8</v>
      </c>
      <c r="I76" s="367"/>
      <c r="J76" s="7"/>
      <c r="K76" s="219"/>
      <c r="L76" s="223"/>
      <c r="M76" s="150"/>
      <c r="N76" s="151"/>
      <c r="O76" s="181"/>
      <c r="P76" s="165"/>
      <c r="Q76" s="152"/>
      <c r="R76" s="243"/>
      <c r="S76" s="153"/>
      <c r="T76" s="243"/>
      <c r="U76" s="154"/>
      <c r="V76" s="192"/>
      <c r="W76" s="106"/>
      <c r="X76" s="3"/>
      <c r="Y76" s="178"/>
      <c r="Z76" s="3"/>
      <c r="AA76" s="3"/>
      <c r="AB76" s="31"/>
      <c r="AC76" s="194">
        <f t="shared" si="7"/>
        <v>0</v>
      </c>
      <c r="AD76" s="176"/>
      <c r="AE76" s="58">
        <f>0.487+0.487+0.432+0.456+0.388+0.379</f>
        <v>2.629</v>
      </c>
      <c r="AF76" s="58">
        <f t="shared" si="8"/>
        <v>0</v>
      </c>
      <c r="AG76" s="551"/>
      <c r="AH76" s="532"/>
      <c r="AI76" s="387"/>
      <c r="AJ76" s="387"/>
      <c r="AK76" s="387"/>
      <c r="AL76" s="390"/>
      <c r="AM76" s="387"/>
      <c r="AN76" s="387"/>
      <c r="AO76" s="387"/>
      <c r="AP76" s="387"/>
      <c r="AQ76" s="221"/>
      <c r="AR76" s="221"/>
      <c r="AS76" s="221"/>
      <c r="AT76" s="10"/>
      <c r="AU76" s="10"/>
      <c r="AV76" s="10"/>
      <c r="AW76" s="10"/>
      <c r="AX76" s="10"/>
      <c r="AY76" s="10"/>
    </row>
    <row r="77" spans="2:51" ht="30" customHeight="1" outlineLevel="1">
      <c r="B77" s="417"/>
      <c r="C77" s="617">
        <v>10720</v>
      </c>
      <c r="D77" s="494" t="s">
        <v>183</v>
      </c>
      <c r="E77" s="495" t="s">
        <v>22</v>
      </c>
      <c r="F77" s="495" t="s">
        <v>14</v>
      </c>
      <c r="G77" s="521">
        <v>6</v>
      </c>
      <c r="H77" s="539">
        <v>171.15</v>
      </c>
      <c r="I77" s="367"/>
      <c r="J77" s="7"/>
      <c r="K77" s="219"/>
      <c r="L77" s="223"/>
      <c r="M77" s="150"/>
      <c r="N77" s="151"/>
      <c r="O77" s="181"/>
      <c r="P77" s="165"/>
      <c r="Q77" s="152"/>
      <c r="R77" s="243"/>
      <c r="S77" s="153"/>
      <c r="T77" s="243"/>
      <c r="U77" s="154"/>
      <c r="V77" s="192"/>
      <c r="W77" s="106"/>
      <c r="X77" s="3"/>
      <c r="Y77" s="178"/>
      <c r="Z77" s="3"/>
      <c r="AA77" s="3"/>
      <c r="AB77" s="31"/>
      <c r="AC77" s="194">
        <f t="shared" si="7"/>
        <v>0</v>
      </c>
      <c r="AD77" s="176"/>
      <c r="AE77" s="58">
        <v>2.13</v>
      </c>
      <c r="AF77" s="58">
        <f t="shared" si="8"/>
        <v>0</v>
      </c>
      <c r="AG77" s="551"/>
      <c r="AH77" s="532"/>
      <c r="AI77" s="387"/>
      <c r="AJ77" s="387"/>
      <c r="AK77" s="387"/>
      <c r="AL77" s="390"/>
      <c r="AM77" s="387"/>
      <c r="AN77" s="387"/>
      <c r="AO77" s="387"/>
      <c r="AP77" s="387"/>
      <c r="AQ77" s="221"/>
      <c r="AR77" s="221"/>
      <c r="AS77" s="221"/>
      <c r="AT77" s="10"/>
      <c r="AU77" s="10"/>
      <c r="AV77" s="10"/>
      <c r="AW77" s="10"/>
      <c r="AX77" s="10"/>
      <c r="AY77" s="10"/>
    </row>
    <row r="78" spans="2:51" ht="30" customHeight="1" outlineLevel="1">
      <c r="B78" s="417"/>
      <c r="C78" s="617">
        <v>10710</v>
      </c>
      <c r="D78" s="494" t="s">
        <v>187</v>
      </c>
      <c r="E78" s="495" t="s">
        <v>21</v>
      </c>
      <c r="F78" s="495" t="s">
        <v>41</v>
      </c>
      <c r="G78" s="521">
        <v>10</v>
      </c>
      <c r="H78" s="539">
        <v>154.35</v>
      </c>
      <c r="I78" s="367"/>
      <c r="J78" s="7"/>
      <c r="K78" s="219"/>
      <c r="L78" s="223"/>
      <c r="M78" s="150"/>
      <c r="N78" s="151"/>
      <c r="O78" s="181"/>
      <c r="P78" s="165"/>
      <c r="Q78" s="152"/>
      <c r="R78" s="243"/>
      <c r="S78" s="153"/>
      <c r="T78" s="243"/>
      <c r="U78" s="154"/>
      <c r="V78" s="192"/>
      <c r="W78" s="106"/>
      <c r="X78" s="3"/>
      <c r="Y78" s="178"/>
      <c r="Z78" s="3"/>
      <c r="AA78" s="3"/>
      <c r="AB78" s="31"/>
      <c r="AC78" s="194">
        <f t="shared" si="7"/>
        <v>0</v>
      </c>
      <c r="AD78" s="176"/>
      <c r="AE78" s="58">
        <f>0.136+0.17+0.216+0.181+0.176+0.177+0.177+0.221+0.248+0.177</f>
        <v>1.8790000000000002</v>
      </c>
      <c r="AF78" s="58">
        <f t="shared" si="8"/>
        <v>0</v>
      </c>
      <c r="AG78" s="551"/>
      <c r="AH78" s="532"/>
      <c r="AI78" s="387"/>
      <c r="AJ78" s="387"/>
      <c r="AK78" s="387"/>
      <c r="AL78" s="390"/>
      <c r="AM78" s="387"/>
      <c r="AN78" s="387"/>
      <c r="AO78" s="387"/>
      <c r="AP78" s="387"/>
      <c r="AQ78" s="221"/>
      <c r="AR78" s="221"/>
      <c r="AS78" s="221"/>
      <c r="AT78" s="10"/>
      <c r="AU78" s="10"/>
      <c r="AV78" s="10"/>
      <c r="AW78" s="10"/>
      <c r="AX78" s="10"/>
      <c r="AY78" s="10"/>
    </row>
    <row r="79" spans="2:51" ht="30" customHeight="1" outlineLevel="1">
      <c r="B79" s="417"/>
      <c r="C79" s="617">
        <v>10723</v>
      </c>
      <c r="D79" s="494" t="s">
        <v>186</v>
      </c>
      <c r="E79" s="495" t="s">
        <v>22</v>
      </c>
      <c r="F79" s="495" t="s">
        <v>41</v>
      </c>
      <c r="G79" s="521">
        <v>10</v>
      </c>
      <c r="H79" s="539">
        <v>170.1</v>
      </c>
      <c r="I79" s="367"/>
      <c r="J79" s="7"/>
      <c r="K79" s="219"/>
      <c r="L79" s="223"/>
      <c r="M79" s="150"/>
      <c r="N79" s="151"/>
      <c r="O79" s="181"/>
      <c r="P79" s="165"/>
      <c r="Q79" s="152"/>
      <c r="R79" s="243"/>
      <c r="S79" s="153"/>
      <c r="T79" s="243"/>
      <c r="U79" s="154"/>
      <c r="V79" s="192"/>
      <c r="W79" s="106"/>
      <c r="X79" s="3"/>
      <c r="Y79" s="178"/>
      <c r="Z79" s="3"/>
      <c r="AA79" s="3"/>
      <c r="AB79" s="31"/>
      <c r="AC79" s="194">
        <f t="shared" si="7"/>
        <v>0</v>
      </c>
      <c r="AD79" s="176"/>
      <c r="AE79" s="58">
        <v>2.09</v>
      </c>
      <c r="AF79" s="58">
        <f t="shared" si="8"/>
        <v>0</v>
      </c>
      <c r="AG79" s="551"/>
      <c r="AH79" s="532"/>
      <c r="AI79" s="387"/>
      <c r="AJ79" s="387"/>
      <c r="AK79" s="387"/>
      <c r="AL79" s="390"/>
      <c r="AM79" s="387"/>
      <c r="AN79" s="387"/>
      <c r="AO79" s="387"/>
      <c r="AP79" s="387"/>
      <c r="AQ79" s="221"/>
      <c r="AR79" s="221"/>
      <c r="AS79" s="221"/>
      <c r="AT79" s="10"/>
      <c r="AU79" s="10"/>
      <c r="AV79" s="10"/>
      <c r="AW79" s="10"/>
      <c r="AX79" s="10"/>
      <c r="AY79" s="10"/>
    </row>
    <row r="80" spans="2:51" ht="30" customHeight="1" outlineLevel="1">
      <c r="B80" s="417"/>
      <c r="C80" s="617">
        <v>10704</v>
      </c>
      <c r="D80" s="494" t="s">
        <v>191</v>
      </c>
      <c r="E80" s="495" t="s">
        <v>22</v>
      </c>
      <c r="F80" s="495" t="s">
        <v>15</v>
      </c>
      <c r="G80" s="521">
        <v>6</v>
      </c>
      <c r="H80" s="539">
        <v>60.900000000000006</v>
      </c>
      <c r="I80" s="367"/>
      <c r="J80" s="7"/>
      <c r="K80" s="219"/>
      <c r="L80" s="223"/>
      <c r="M80" s="150"/>
      <c r="N80" s="151"/>
      <c r="O80" s="181"/>
      <c r="P80" s="165"/>
      <c r="Q80" s="152"/>
      <c r="R80" s="243"/>
      <c r="S80" s="153"/>
      <c r="T80" s="243"/>
      <c r="U80" s="154"/>
      <c r="V80" s="192"/>
      <c r="W80" s="106"/>
      <c r="X80" s="3"/>
      <c r="Y80" s="178"/>
      <c r="Z80" s="3"/>
      <c r="AA80" s="3"/>
      <c r="AB80" s="31"/>
      <c r="AC80" s="194">
        <f t="shared" si="7"/>
        <v>0</v>
      </c>
      <c r="AD80" s="176"/>
      <c r="AE80" s="58">
        <v>0.26</v>
      </c>
      <c r="AF80" s="58">
        <f t="shared" si="8"/>
        <v>0</v>
      </c>
      <c r="AG80" s="551"/>
      <c r="AH80" s="532"/>
      <c r="AI80" s="387"/>
      <c r="AJ80" s="387"/>
      <c r="AK80" s="387"/>
      <c r="AL80" s="390"/>
      <c r="AM80" s="387"/>
      <c r="AN80" s="387"/>
      <c r="AO80" s="387"/>
      <c r="AP80" s="387"/>
      <c r="AQ80" s="221"/>
      <c r="AR80" s="221"/>
      <c r="AS80" s="221"/>
      <c r="AT80" s="10"/>
      <c r="AU80" s="10"/>
      <c r="AV80" s="10"/>
      <c r="AW80" s="10"/>
      <c r="AX80" s="10"/>
      <c r="AY80" s="10"/>
    </row>
    <row r="81" spans="2:52" ht="30" customHeight="1" outlineLevel="1">
      <c r="B81" s="417"/>
      <c r="C81" s="617">
        <v>10712</v>
      </c>
      <c r="D81" s="494" t="s">
        <v>180</v>
      </c>
      <c r="E81" s="495" t="s">
        <v>178</v>
      </c>
      <c r="F81" s="495" t="s">
        <v>15</v>
      </c>
      <c r="G81" s="521">
        <v>12</v>
      </c>
      <c r="H81" s="539">
        <v>115.5</v>
      </c>
      <c r="I81" s="367"/>
      <c r="J81" s="7"/>
      <c r="K81" s="219"/>
      <c r="L81" s="223"/>
      <c r="M81" s="150"/>
      <c r="N81" s="151"/>
      <c r="O81" s="181"/>
      <c r="P81" s="165"/>
      <c r="Q81" s="152"/>
      <c r="R81" s="243"/>
      <c r="S81" s="153"/>
      <c r="T81" s="243"/>
      <c r="U81" s="154"/>
      <c r="V81" s="192"/>
      <c r="W81" s="106"/>
      <c r="X81" s="3"/>
      <c r="Y81" s="178"/>
      <c r="Z81" s="3"/>
      <c r="AA81" s="3"/>
      <c r="AB81" s="31"/>
      <c r="AC81" s="194">
        <f t="shared" si="7"/>
        <v>0</v>
      </c>
      <c r="AD81" s="176"/>
      <c r="AE81" s="58">
        <v>0.49</v>
      </c>
      <c r="AF81" s="58">
        <f t="shared" si="8"/>
        <v>0</v>
      </c>
      <c r="AG81" s="551"/>
      <c r="AH81" s="532"/>
      <c r="AI81" s="387"/>
      <c r="AJ81" s="387"/>
      <c r="AK81" s="387"/>
      <c r="AL81" s="390"/>
      <c r="AM81" s="387"/>
      <c r="AN81" s="387"/>
      <c r="AO81" s="387"/>
      <c r="AP81" s="387"/>
      <c r="AQ81" s="221"/>
      <c r="AR81" s="221"/>
      <c r="AS81" s="221"/>
      <c r="AT81" s="10"/>
      <c r="AU81" s="10"/>
      <c r="AV81" s="10"/>
      <c r="AW81" s="10"/>
      <c r="AX81" s="10"/>
      <c r="AY81" s="10"/>
    </row>
    <row r="82" spans="2:52" ht="30" customHeight="1" outlineLevel="1">
      <c r="B82" s="417"/>
      <c r="C82" s="617">
        <v>10713</v>
      </c>
      <c r="D82" s="494" t="s">
        <v>181</v>
      </c>
      <c r="E82" s="495" t="s">
        <v>22</v>
      </c>
      <c r="F82" s="495" t="s">
        <v>37</v>
      </c>
      <c r="G82" s="521">
        <v>14</v>
      </c>
      <c r="H82" s="539">
        <v>82.95</v>
      </c>
      <c r="I82" s="367"/>
      <c r="J82" s="7"/>
      <c r="K82" s="219"/>
      <c r="L82" s="223"/>
      <c r="M82" s="150"/>
      <c r="N82" s="151"/>
      <c r="O82" s="181"/>
      <c r="P82" s="165"/>
      <c r="Q82" s="152"/>
      <c r="R82" s="243"/>
      <c r="S82" s="153"/>
      <c r="T82" s="243"/>
      <c r="U82" s="154"/>
      <c r="V82" s="192"/>
      <c r="W82" s="106"/>
      <c r="X82" s="3"/>
      <c r="Y82" s="178"/>
      <c r="Z82" s="3"/>
      <c r="AA82" s="3"/>
      <c r="AB82" s="31"/>
      <c r="AC82" s="194">
        <f t="shared" si="7"/>
        <v>0</v>
      </c>
      <c r="AD82" s="176"/>
      <c r="AE82" s="58">
        <v>0.5</v>
      </c>
      <c r="AF82" s="58">
        <f t="shared" si="8"/>
        <v>0</v>
      </c>
      <c r="AG82" s="551"/>
      <c r="AH82" s="532"/>
      <c r="AI82" s="387"/>
      <c r="AJ82" s="387"/>
      <c r="AK82" s="387"/>
      <c r="AL82" s="390"/>
      <c r="AM82" s="387"/>
      <c r="AN82" s="387"/>
      <c r="AO82" s="387"/>
      <c r="AP82" s="387"/>
      <c r="AQ82" s="221"/>
      <c r="AR82" s="221"/>
      <c r="AS82" s="221"/>
      <c r="AT82" s="10"/>
      <c r="AU82" s="10"/>
      <c r="AV82" s="10"/>
      <c r="AW82" s="10"/>
      <c r="AX82" s="10"/>
      <c r="AY82" s="10"/>
    </row>
    <row r="83" spans="2:52" ht="30" customHeight="1" outlineLevel="1" thickBot="1">
      <c r="B83" s="417"/>
      <c r="C83" s="621">
        <v>10711</v>
      </c>
      <c r="D83" s="498" t="s">
        <v>179</v>
      </c>
      <c r="E83" s="499" t="s">
        <v>21</v>
      </c>
      <c r="F83" s="499" t="s">
        <v>37</v>
      </c>
      <c r="G83" s="522">
        <v>12</v>
      </c>
      <c r="H83" s="541">
        <v>79.8</v>
      </c>
      <c r="I83" s="368"/>
      <c r="J83" s="16"/>
      <c r="K83" s="239"/>
      <c r="L83" s="230"/>
      <c r="M83" s="62"/>
      <c r="N83" s="63"/>
      <c r="O83" s="186"/>
      <c r="P83" s="174"/>
      <c r="Q83" s="64"/>
      <c r="R83" s="247"/>
      <c r="S83" s="88"/>
      <c r="T83" s="247"/>
      <c r="U83" s="121"/>
      <c r="V83" s="256"/>
      <c r="W83" s="106"/>
      <c r="X83" s="3"/>
      <c r="Y83" s="178"/>
      <c r="Z83" s="3"/>
      <c r="AA83" s="3"/>
      <c r="AB83" s="31"/>
      <c r="AC83" s="194">
        <f t="shared" si="7"/>
        <v>0</v>
      </c>
      <c r="AD83" s="176"/>
      <c r="AE83" s="58">
        <v>0.2</v>
      </c>
      <c r="AF83" s="58">
        <f t="shared" si="8"/>
        <v>0</v>
      </c>
      <c r="AG83" s="551"/>
      <c r="AH83" s="532"/>
      <c r="AI83" s="387"/>
      <c r="AJ83" s="387"/>
      <c r="AK83" s="387"/>
      <c r="AL83" s="390"/>
      <c r="AM83" s="387"/>
      <c r="AN83" s="387"/>
      <c r="AO83" s="387"/>
      <c r="AP83" s="387"/>
      <c r="AQ83" s="221"/>
      <c r="AR83" s="221"/>
      <c r="AS83" s="221"/>
      <c r="AT83" s="10"/>
      <c r="AU83" s="10"/>
      <c r="AV83" s="10"/>
      <c r="AW83" s="10"/>
      <c r="AX83" s="10"/>
      <c r="AY83" s="10"/>
    </row>
    <row r="84" spans="2:52" ht="40" customHeight="1">
      <c r="B84" s="422"/>
      <c r="C84" s="619">
        <v>10795</v>
      </c>
      <c r="D84" s="492" t="s">
        <v>193</v>
      </c>
      <c r="E84" s="493" t="s">
        <v>25</v>
      </c>
      <c r="F84" s="493" t="s">
        <v>177</v>
      </c>
      <c r="G84" s="493">
        <f>G65+G66+G61+G70+G71+G72+G73+G74+G78+G80+G83+G82+G81</f>
        <v>80</v>
      </c>
      <c r="H84" s="538">
        <v>1699.95</v>
      </c>
      <c r="I84" s="296"/>
      <c r="J84" s="297"/>
      <c r="K84" s="298"/>
      <c r="L84" s="299"/>
      <c r="M84" s="300"/>
      <c r="N84" s="301"/>
      <c r="O84" s="302"/>
      <c r="P84" s="303"/>
      <c r="Q84" s="304"/>
      <c r="R84" s="305"/>
      <c r="S84" s="306"/>
      <c r="T84" s="305"/>
      <c r="U84" s="307"/>
      <c r="V84" s="308"/>
      <c r="W84" s="309"/>
      <c r="X84" s="273"/>
      <c r="Y84" s="310"/>
      <c r="Z84" s="273"/>
      <c r="AA84" s="273"/>
      <c r="AB84" s="311"/>
      <c r="AC84" s="312">
        <f t="shared" si="7"/>
        <v>0</v>
      </c>
      <c r="AD84" s="176"/>
      <c r="AE84" s="58">
        <f>(AE65+AE66+AE61+AE70+AE71+AE72+AE73+AE74+AE78+AE80+AE83+AE82+AE81)</f>
        <v>19.398799999999998</v>
      </c>
      <c r="AF84" s="58">
        <f t="shared" si="8"/>
        <v>0</v>
      </c>
      <c r="AG84" s="551"/>
      <c r="AH84" s="532"/>
      <c r="AI84" s="387"/>
      <c r="AJ84" s="387"/>
      <c r="AK84" s="387"/>
      <c r="AL84" s="390"/>
      <c r="AM84" s="387"/>
      <c r="AN84" s="387"/>
      <c r="AO84" s="387"/>
      <c r="AP84" s="387"/>
      <c r="AQ84" s="221"/>
      <c r="AR84" s="221"/>
      <c r="AS84" s="221"/>
      <c r="AT84" s="10"/>
      <c r="AU84" s="10"/>
      <c r="AV84" s="10"/>
      <c r="AW84" s="10"/>
      <c r="AX84" s="10"/>
      <c r="AY84" s="10"/>
    </row>
    <row r="85" spans="2:52" ht="40" customHeight="1">
      <c r="B85" s="423"/>
      <c r="C85" s="617">
        <v>10794</v>
      </c>
      <c r="D85" s="494" t="s">
        <v>192</v>
      </c>
      <c r="E85" s="495" t="s">
        <v>36</v>
      </c>
      <c r="F85" s="495" t="s">
        <v>177</v>
      </c>
      <c r="G85" s="495">
        <f>G62+G82+G82+G79+G63+G64+G67+G68+G69+G75+G76+G77</f>
        <v>72</v>
      </c>
      <c r="H85" s="539">
        <v>1682.1000000000001</v>
      </c>
      <c r="I85" s="163"/>
      <c r="J85" s="16"/>
      <c r="K85" s="234"/>
      <c r="L85" s="225"/>
      <c r="M85" s="69"/>
      <c r="N85" s="70"/>
      <c r="O85" s="181"/>
      <c r="P85" s="165"/>
      <c r="Q85" s="71"/>
      <c r="R85" s="245"/>
      <c r="S85" s="87"/>
      <c r="T85" s="245"/>
      <c r="U85" s="117"/>
      <c r="V85" s="193"/>
      <c r="W85" s="106"/>
      <c r="X85" s="3"/>
      <c r="Y85" s="178"/>
      <c r="Z85" s="3"/>
      <c r="AA85" s="3"/>
      <c r="AB85" s="31"/>
      <c r="AC85" s="313">
        <f t="shared" si="7"/>
        <v>0</v>
      </c>
      <c r="AD85" s="176"/>
      <c r="AE85" s="58">
        <f>(AE62+AE82+AE82+AE79+AE63+AE64+AE67+AE68+AE69+AE75+AE76+AE77)</f>
        <v>25.101000000000003</v>
      </c>
      <c r="AF85" s="58">
        <f t="shared" si="8"/>
        <v>0</v>
      </c>
      <c r="AG85" s="551"/>
      <c r="AH85" s="532"/>
      <c r="AI85" s="387"/>
      <c r="AJ85" s="387"/>
      <c r="AK85" s="387"/>
      <c r="AL85" s="390"/>
      <c r="AM85" s="387"/>
      <c r="AN85" s="387"/>
      <c r="AO85" s="387"/>
      <c r="AP85" s="387"/>
      <c r="AQ85" s="221"/>
      <c r="AR85" s="221"/>
      <c r="AS85" s="221"/>
      <c r="AT85" s="10"/>
      <c r="AU85" s="10"/>
      <c r="AV85" s="10"/>
      <c r="AW85" s="10"/>
      <c r="AX85" s="10"/>
      <c r="AY85" s="10"/>
    </row>
    <row r="86" spans="2:52" ht="40" customHeight="1" thickBot="1">
      <c r="B86" s="424"/>
      <c r="C86" s="620">
        <v>10791</v>
      </c>
      <c r="D86" s="496" t="s">
        <v>194</v>
      </c>
      <c r="E86" s="497" t="s">
        <v>176</v>
      </c>
      <c r="F86" s="497" t="s">
        <v>177</v>
      </c>
      <c r="G86" s="497">
        <f>SUM(G61:G83,G82)</f>
        <v>138</v>
      </c>
      <c r="H86" s="540">
        <v>3223.5</v>
      </c>
      <c r="I86" s="314"/>
      <c r="J86" s="12"/>
      <c r="K86" s="315"/>
      <c r="L86" s="316"/>
      <c r="M86" s="317"/>
      <c r="N86" s="318"/>
      <c r="O86" s="190"/>
      <c r="P86" s="319"/>
      <c r="Q86" s="320"/>
      <c r="R86" s="321"/>
      <c r="S86" s="322"/>
      <c r="T86" s="321"/>
      <c r="U86" s="323"/>
      <c r="V86" s="324"/>
      <c r="W86" s="325"/>
      <c r="X86" s="285"/>
      <c r="Y86" s="326"/>
      <c r="Z86" s="285"/>
      <c r="AA86" s="285"/>
      <c r="AB86" s="327"/>
      <c r="AC86" s="328">
        <f t="shared" si="7"/>
        <v>0</v>
      </c>
      <c r="AD86" s="176"/>
      <c r="AE86" s="58">
        <f>SUM(AE61:AE83,AE82)</f>
        <v>43.999799999999993</v>
      </c>
      <c r="AF86" s="58">
        <f>SUM(I86:V86)*AE86</f>
        <v>0</v>
      </c>
      <c r="AG86" s="551"/>
      <c r="AH86" s="532"/>
      <c r="AI86" s="387"/>
      <c r="AJ86" s="387"/>
      <c r="AK86" s="387"/>
      <c r="AL86" s="390"/>
      <c r="AM86" s="387"/>
      <c r="AN86" s="387"/>
      <c r="AO86" s="387"/>
      <c r="AP86" s="387"/>
      <c r="AQ86" s="221"/>
      <c r="AR86" s="221"/>
      <c r="AS86" s="221"/>
      <c r="AT86" s="10"/>
      <c r="AU86" s="10"/>
      <c r="AV86" s="10"/>
      <c r="AW86" s="10"/>
      <c r="AX86" s="10"/>
      <c r="AY86" s="10"/>
    </row>
    <row r="87" spans="2:52" ht="40" customHeight="1" thickBot="1">
      <c r="B87" s="425"/>
      <c r="C87" s="622"/>
      <c r="D87" s="426" t="s">
        <v>166</v>
      </c>
      <c r="E87" s="500"/>
      <c r="F87" s="500"/>
      <c r="G87" s="500"/>
      <c r="H87" s="542">
        <v>0</v>
      </c>
      <c r="I87" s="288"/>
      <c r="J87" s="156"/>
      <c r="K87" s="236"/>
      <c r="L87" s="227"/>
      <c r="M87" s="157"/>
      <c r="N87" s="158"/>
      <c r="O87" s="187"/>
      <c r="P87" s="167"/>
      <c r="Q87" s="159"/>
      <c r="R87" s="248"/>
      <c r="S87" s="160"/>
      <c r="T87" s="161"/>
      <c r="U87" s="248"/>
      <c r="V87" s="164"/>
      <c r="W87" s="198"/>
      <c r="X87" s="162"/>
      <c r="Y87" s="199"/>
      <c r="Z87" s="162"/>
      <c r="AA87" s="162"/>
      <c r="AB87" s="200"/>
      <c r="AC87" s="197"/>
      <c r="AD87" s="396"/>
      <c r="AE87" s="58"/>
      <c r="AF87" s="58"/>
      <c r="AG87" s="552"/>
      <c r="AH87" s="532"/>
      <c r="AI87" s="389"/>
      <c r="AJ87" s="387"/>
      <c r="AK87" s="387"/>
      <c r="AL87" s="390"/>
      <c r="AM87" s="387"/>
      <c r="AN87" s="387"/>
      <c r="AO87" s="387"/>
      <c r="AP87" s="387"/>
      <c r="AQ87" s="221"/>
      <c r="AR87" s="221"/>
      <c r="AS87" s="221"/>
      <c r="AT87" s="10"/>
      <c r="AU87" s="10"/>
      <c r="AV87" s="10"/>
      <c r="AW87" s="10"/>
      <c r="AX87" s="10"/>
      <c r="AY87" s="10"/>
      <c r="AZ87" s="10"/>
    </row>
    <row r="88" spans="2:52" ht="40" customHeight="1">
      <c r="B88" s="419"/>
      <c r="C88" s="619">
        <v>11290</v>
      </c>
      <c r="D88" s="501" t="s">
        <v>238</v>
      </c>
      <c r="E88" s="493" t="s">
        <v>24</v>
      </c>
      <c r="F88" s="493" t="s">
        <v>239</v>
      </c>
      <c r="G88" s="493">
        <f>(SUM(G71,G74,G61,G78,G83,G81)+4)</f>
        <v>48</v>
      </c>
      <c r="H88" s="538">
        <v>1738.8000000000002</v>
      </c>
      <c r="I88" s="163"/>
      <c r="J88" s="4"/>
      <c r="K88" s="219"/>
      <c r="L88" s="223"/>
      <c r="M88" s="150"/>
      <c r="N88" s="151"/>
      <c r="O88" s="181"/>
      <c r="P88" s="165"/>
      <c r="Q88" s="152"/>
      <c r="R88" s="243"/>
      <c r="S88" s="153"/>
      <c r="T88" s="154"/>
      <c r="U88" s="243"/>
      <c r="V88" s="155"/>
      <c r="W88" s="105"/>
      <c r="X88" s="29"/>
      <c r="Y88" s="178"/>
      <c r="Z88" s="29"/>
      <c r="AA88" s="29"/>
      <c r="AB88" s="30"/>
      <c r="AC88" s="257">
        <f t="shared" ref="AC88:AC119" si="9">SUM(I88:V88)*H88</f>
        <v>0</v>
      </c>
      <c r="AD88" s="396"/>
      <c r="AE88" s="58">
        <v>17.600000000000001</v>
      </c>
      <c r="AF88" s="58">
        <f t="shared" ref="AF88:AF90" si="10">SUM(I88:V88)*AE88</f>
        <v>0</v>
      </c>
      <c r="AG88" s="552"/>
      <c r="AH88" s="532"/>
      <c r="AI88" s="389"/>
      <c r="AJ88" s="387"/>
      <c r="AK88" s="387"/>
      <c r="AL88" s="390"/>
      <c r="AM88" s="387"/>
      <c r="AN88" s="387"/>
      <c r="AO88" s="387"/>
      <c r="AP88" s="387"/>
      <c r="AQ88" s="221"/>
      <c r="AR88" s="221"/>
      <c r="AS88" s="221"/>
      <c r="AT88" s="10"/>
      <c r="AU88" s="10"/>
      <c r="AV88" s="10"/>
      <c r="AW88" s="10"/>
      <c r="AX88" s="10"/>
      <c r="AY88" s="10"/>
      <c r="AZ88" s="10"/>
    </row>
    <row r="89" spans="2:52" ht="40" customHeight="1">
      <c r="B89" s="417"/>
      <c r="C89" s="617">
        <v>11291</v>
      </c>
      <c r="D89" s="502" t="s">
        <v>240</v>
      </c>
      <c r="E89" s="495" t="s">
        <v>24</v>
      </c>
      <c r="F89" s="495" t="s">
        <v>239</v>
      </c>
      <c r="G89" s="495">
        <f>(SUM(G71,G74,G61,G79,G78,G81,G83)+8)</f>
        <v>62</v>
      </c>
      <c r="H89" s="539">
        <v>2565.15</v>
      </c>
      <c r="I89" s="289"/>
      <c r="J89" s="4"/>
      <c r="K89" s="237"/>
      <c r="L89" s="228"/>
      <c r="M89" s="5"/>
      <c r="N89" s="39"/>
      <c r="O89" s="185"/>
      <c r="P89" s="168"/>
      <c r="Q89" s="6"/>
      <c r="R89" s="249"/>
      <c r="S89" s="83"/>
      <c r="T89" s="120"/>
      <c r="U89" s="249"/>
      <c r="V89" s="114"/>
      <c r="W89" s="106"/>
      <c r="X89" s="3"/>
      <c r="Y89" s="178"/>
      <c r="Z89" s="3"/>
      <c r="AA89" s="3"/>
      <c r="AB89" s="31"/>
      <c r="AC89" s="194">
        <f t="shared" si="9"/>
        <v>0</v>
      </c>
      <c r="AD89" s="396"/>
      <c r="AE89" s="58">
        <v>27.7</v>
      </c>
      <c r="AF89" s="58">
        <f t="shared" si="10"/>
        <v>0</v>
      </c>
      <c r="AG89" s="552"/>
      <c r="AH89" s="532"/>
      <c r="AI89" s="389"/>
      <c r="AJ89" s="387"/>
      <c r="AK89" s="387"/>
      <c r="AL89" s="390"/>
      <c r="AM89" s="387"/>
      <c r="AN89" s="387"/>
      <c r="AO89" s="387"/>
      <c r="AP89" s="387"/>
      <c r="AQ89" s="221"/>
      <c r="AR89" s="221"/>
      <c r="AS89" s="221"/>
      <c r="AT89" s="10"/>
      <c r="AU89" s="10"/>
      <c r="AV89" s="10"/>
      <c r="AW89" s="10"/>
      <c r="AX89" s="10"/>
      <c r="AY89" s="10"/>
      <c r="AZ89" s="10"/>
    </row>
    <row r="90" spans="2:52" ht="40" customHeight="1" thickBot="1">
      <c r="B90" s="420"/>
      <c r="C90" s="620">
        <v>11292</v>
      </c>
      <c r="D90" s="503" t="s">
        <v>258</v>
      </c>
      <c r="E90" s="497" t="s">
        <v>24</v>
      </c>
      <c r="F90" s="497" t="s">
        <v>239</v>
      </c>
      <c r="G90" s="497">
        <f>(SUM(G61,G71,G74,G78,G79,G76,G77,G63,G82,G81)+12)</f>
        <v>82</v>
      </c>
      <c r="H90" s="540">
        <v>4123.3500000000004</v>
      </c>
      <c r="I90" s="258"/>
      <c r="J90" s="97"/>
      <c r="K90" s="240"/>
      <c r="L90" s="231"/>
      <c r="M90" s="98"/>
      <c r="N90" s="99"/>
      <c r="O90" s="182"/>
      <c r="P90" s="170"/>
      <c r="Q90" s="100"/>
      <c r="R90" s="251"/>
      <c r="S90" s="101"/>
      <c r="T90" s="123"/>
      <c r="U90" s="251"/>
      <c r="V90" s="259"/>
      <c r="W90" s="107"/>
      <c r="X90" s="34"/>
      <c r="Y90" s="196"/>
      <c r="Z90" s="34"/>
      <c r="AA90" s="34"/>
      <c r="AB90" s="35"/>
      <c r="AC90" s="195">
        <f t="shared" si="9"/>
        <v>0</v>
      </c>
      <c r="AD90" s="396"/>
      <c r="AE90" s="58">
        <v>37</v>
      </c>
      <c r="AF90" s="58">
        <f t="shared" si="10"/>
        <v>0</v>
      </c>
      <c r="AG90" s="552"/>
      <c r="AH90" s="532"/>
      <c r="AI90" s="389"/>
      <c r="AJ90" s="387"/>
      <c r="AK90" s="387"/>
      <c r="AL90" s="390"/>
      <c r="AM90" s="387"/>
      <c r="AN90" s="387"/>
      <c r="AO90" s="387"/>
      <c r="AP90" s="387"/>
      <c r="AQ90" s="221"/>
      <c r="AR90" s="221"/>
      <c r="AS90" s="221"/>
      <c r="AT90" s="10"/>
      <c r="AU90" s="10"/>
      <c r="AV90" s="10"/>
      <c r="AW90" s="10"/>
      <c r="AX90" s="10"/>
      <c r="AY90" s="10"/>
      <c r="AZ90" s="10"/>
    </row>
    <row r="91" spans="2:52" ht="30" customHeight="1" outlineLevel="1">
      <c r="B91" s="417"/>
      <c r="C91" s="613">
        <v>910408</v>
      </c>
      <c r="D91" s="475" t="s">
        <v>55</v>
      </c>
      <c r="E91" s="476" t="s">
        <v>45</v>
      </c>
      <c r="F91" s="476" t="s">
        <v>47</v>
      </c>
      <c r="G91" s="476">
        <v>2</v>
      </c>
      <c r="H91" s="481">
        <v>218.4</v>
      </c>
      <c r="I91" s="163"/>
      <c r="J91" s="61"/>
      <c r="K91" s="219"/>
      <c r="L91" s="223"/>
      <c r="M91" s="150"/>
      <c r="N91" s="151"/>
      <c r="O91" s="181"/>
      <c r="P91" s="165"/>
      <c r="Q91" s="152"/>
      <c r="R91" s="243"/>
      <c r="S91" s="153"/>
      <c r="T91" s="243"/>
      <c r="U91" s="154"/>
      <c r="V91" s="155"/>
      <c r="W91" s="3"/>
      <c r="X91" s="3"/>
      <c r="Y91" s="3"/>
      <c r="Z91" s="3"/>
      <c r="AA91" s="3"/>
      <c r="AB91" s="31"/>
      <c r="AC91" s="108">
        <f t="shared" si="9"/>
        <v>0</v>
      </c>
      <c r="AD91" s="176"/>
      <c r="AE91" s="58">
        <v>2.8</v>
      </c>
      <c r="AF91" s="58">
        <f t="shared" si="8"/>
        <v>0</v>
      </c>
      <c r="AG91" s="552"/>
      <c r="AH91" s="532"/>
      <c r="AI91" s="387"/>
      <c r="AJ91" s="387"/>
      <c r="AK91" s="387"/>
      <c r="AL91" s="390"/>
      <c r="AM91" s="387"/>
      <c r="AN91" s="387"/>
      <c r="AO91" s="387"/>
      <c r="AP91" s="387"/>
      <c r="AQ91" s="221"/>
      <c r="AR91" s="221"/>
      <c r="AS91" s="221"/>
      <c r="AT91" s="10"/>
      <c r="AU91" s="10"/>
      <c r="AV91" s="10"/>
      <c r="AW91" s="10"/>
      <c r="AX91" s="10"/>
      <c r="AY91" s="10"/>
    </row>
    <row r="92" spans="2:52" ht="30" customHeight="1" outlineLevel="1">
      <c r="B92" s="417"/>
      <c r="C92" s="617">
        <v>910407</v>
      </c>
      <c r="D92" s="494" t="s">
        <v>54</v>
      </c>
      <c r="E92" s="495" t="s">
        <v>45</v>
      </c>
      <c r="F92" s="495" t="s">
        <v>16</v>
      </c>
      <c r="G92" s="495">
        <v>6</v>
      </c>
      <c r="H92" s="539">
        <v>207.9</v>
      </c>
      <c r="I92" s="163"/>
      <c r="J92" s="16"/>
      <c r="K92" s="234"/>
      <c r="L92" s="225"/>
      <c r="M92" s="69"/>
      <c r="N92" s="70"/>
      <c r="O92" s="181"/>
      <c r="P92" s="165"/>
      <c r="Q92" s="71"/>
      <c r="R92" s="245"/>
      <c r="S92" s="87"/>
      <c r="T92" s="245"/>
      <c r="U92" s="117"/>
      <c r="V92" s="74"/>
      <c r="W92" s="3"/>
      <c r="X92" s="3"/>
      <c r="Y92" s="3"/>
      <c r="Z92" s="3"/>
      <c r="AA92" s="3"/>
      <c r="AB92" s="31"/>
      <c r="AC92" s="28">
        <f t="shared" si="9"/>
        <v>0</v>
      </c>
      <c r="AD92" s="176"/>
      <c r="AE92" s="58">
        <v>3.3</v>
      </c>
      <c r="AF92" s="58">
        <f t="shared" si="8"/>
        <v>0</v>
      </c>
      <c r="AG92" s="552"/>
      <c r="AH92" s="532"/>
      <c r="AI92" s="387"/>
      <c r="AJ92" s="387"/>
      <c r="AK92" s="387"/>
      <c r="AL92" s="390"/>
      <c r="AM92" s="387"/>
      <c r="AN92" s="387"/>
      <c r="AO92" s="387"/>
      <c r="AP92" s="387"/>
      <c r="AQ92" s="221"/>
      <c r="AR92" s="221"/>
      <c r="AS92" s="221"/>
      <c r="AT92" s="10"/>
      <c r="AU92" s="10"/>
      <c r="AV92" s="10"/>
      <c r="AW92" s="10"/>
      <c r="AX92" s="10"/>
      <c r="AY92" s="10"/>
    </row>
    <row r="93" spans="2:52" ht="30" customHeight="1" outlineLevel="1">
      <c r="B93" s="417"/>
      <c r="C93" s="617">
        <v>910406</v>
      </c>
      <c r="D93" s="494" t="s">
        <v>53</v>
      </c>
      <c r="E93" s="495" t="s">
        <v>21</v>
      </c>
      <c r="F93" s="495" t="s">
        <v>14</v>
      </c>
      <c r="G93" s="495">
        <v>6</v>
      </c>
      <c r="H93" s="539">
        <v>170.1</v>
      </c>
      <c r="I93" s="163"/>
      <c r="J93" s="16"/>
      <c r="K93" s="234"/>
      <c r="L93" s="225"/>
      <c r="M93" s="69"/>
      <c r="N93" s="70"/>
      <c r="O93" s="181"/>
      <c r="P93" s="165"/>
      <c r="Q93" s="71"/>
      <c r="R93" s="245"/>
      <c r="S93" s="87"/>
      <c r="T93" s="245"/>
      <c r="U93" s="117"/>
      <c r="V93" s="74"/>
      <c r="W93" s="3"/>
      <c r="X93" s="3"/>
      <c r="Y93" s="3"/>
      <c r="Z93" s="3"/>
      <c r="AA93" s="3"/>
      <c r="AB93" s="31"/>
      <c r="AC93" s="28">
        <f t="shared" si="9"/>
        <v>0</v>
      </c>
      <c r="AD93" s="176"/>
      <c r="AE93" s="58">
        <v>2</v>
      </c>
      <c r="AF93" s="58">
        <f t="shared" si="8"/>
        <v>0</v>
      </c>
      <c r="AG93" s="552"/>
      <c r="AH93" s="532"/>
      <c r="AI93" s="387"/>
      <c r="AJ93" s="387"/>
      <c r="AK93" s="387"/>
      <c r="AL93" s="390"/>
      <c r="AM93" s="387"/>
      <c r="AN93" s="387"/>
      <c r="AO93" s="387"/>
      <c r="AP93" s="387"/>
      <c r="AQ93" s="221"/>
      <c r="AR93" s="221"/>
      <c r="AS93" s="221"/>
      <c r="AT93" s="10"/>
      <c r="AU93" s="10"/>
      <c r="AV93" s="10"/>
      <c r="AW93" s="10"/>
      <c r="AX93" s="10"/>
      <c r="AY93" s="10"/>
    </row>
    <row r="94" spans="2:52" ht="30" customHeight="1" outlineLevel="1">
      <c r="B94" s="417"/>
      <c r="C94" s="617">
        <v>910405</v>
      </c>
      <c r="D94" s="494" t="s">
        <v>52</v>
      </c>
      <c r="E94" s="495" t="s">
        <v>45</v>
      </c>
      <c r="F94" s="495" t="s">
        <v>14</v>
      </c>
      <c r="G94" s="495">
        <v>6</v>
      </c>
      <c r="H94" s="539">
        <v>150.15</v>
      </c>
      <c r="I94" s="163"/>
      <c r="J94" s="16"/>
      <c r="K94" s="234"/>
      <c r="L94" s="225"/>
      <c r="M94" s="69"/>
      <c r="N94" s="70"/>
      <c r="O94" s="181"/>
      <c r="P94" s="165"/>
      <c r="Q94" s="71"/>
      <c r="R94" s="245"/>
      <c r="S94" s="87"/>
      <c r="T94" s="245"/>
      <c r="U94" s="117"/>
      <c r="V94" s="74"/>
      <c r="W94" s="3"/>
      <c r="X94" s="3"/>
      <c r="Y94" s="3"/>
      <c r="Z94" s="3"/>
      <c r="AA94" s="3"/>
      <c r="AB94" s="31"/>
      <c r="AC94" s="28">
        <f t="shared" si="9"/>
        <v>0</v>
      </c>
      <c r="AD94" s="176"/>
      <c r="AE94" s="58">
        <v>1.4</v>
      </c>
      <c r="AF94" s="58">
        <f t="shared" si="8"/>
        <v>0</v>
      </c>
      <c r="AG94" s="552"/>
      <c r="AH94" s="532"/>
      <c r="AI94" s="387"/>
      <c r="AJ94" s="387"/>
      <c r="AK94" s="387"/>
      <c r="AL94" s="390"/>
      <c r="AM94" s="387"/>
      <c r="AN94" s="387"/>
      <c r="AO94" s="387"/>
      <c r="AP94" s="387"/>
      <c r="AQ94" s="221"/>
      <c r="AR94" s="221"/>
      <c r="AS94" s="221"/>
      <c r="AT94" s="10"/>
      <c r="AU94" s="10"/>
      <c r="AV94" s="10"/>
      <c r="AW94" s="10"/>
      <c r="AX94" s="10"/>
      <c r="AY94" s="10"/>
    </row>
    <row r="95" spans="2:52" ht="30" customHeight="1" outlineLevel="1">
      <c r="B95" s="417"/>
      <c r="C95" s="617">
        <v>910404</v>
      </c>
      <c r="D95" s="494" t="s">
        <v>51</v>
      </c>
      <c r="E95" s="495" t="s">
        <v>21</v>
      </c>
      <c r="F95" s="495" t="s">
        <v>41</v>
      </c>
      <c r="G95" s="495">
        <v>6</v>
      </c>
      <c r="H95" s="539">
        <v>126</v>
      </c>
      <c r="I95" s="163"/>
      <c r="J95" s="16"/>
      <c r="K95" s="234"/>
      <c r="L95" s="225"/>
      <c r="M95" s="69"/>
      <c r="N95" s="70"/>
      <c r="O95" s="181"/>
      <c r="P95" s="165"/>
      <c r="Q95" s="71"/>
      <c r="R95" s="245"/>
      <c r="S95" s="87"/>
      <c r="T95" s="245"/>
      <c r="U95" s="117"/>
      <c r="V95" s="74"/>
      <c r="W95" s="3"/>
      <c r="X95" s="3"/>
      <c r="Y95" s="3"/>
      <c r="Z95" s="3"/>
      <c r="AA95" s="3"/>
      <c r="AB95" s="31"/>
      <c r="AC95" s="28">
        <f t="shared" si="9"/>
        <v>0</v>
      </c>
      <c r="AD95" s="176"/>
      <c r="AE95" s="58">
        <v>0.9</v>
      </c>
      <c r="AF95" s="58">
        <f t="shared" si="8"/>
        <v>0</v>
      </c>
      <c r="AG95" s="552"/>
      <c r="AH95" s="532"/>
      <c r="AI95" s="387"/>
      <c r="AJ95" s="387"/>
      <c r="AK95" s="387"/>
      <c r="AL95" s="390"/>
      <c r="AM95" s="387"/>
      <c r="AN95" s="387"/>
      <c r="AO95" s="387"/>
      <c r="AP95" s="387"/>
      <c r="AQ95" s="221"/>
      <c r="AR95" s="221"/>
      <c r="AS95" s="221"/>
      <c r="AT95" s="10"/>
      <c r="AU95" s="10"/>
      <c r="AV95" s="10"/>
      <c r="AW95" s="10"/>
      <c r="AX95" s="10"/>
      <c r="AY95" s="10"/>
    </row>
    <row r="96" spans="2:52" ht="30" customHeight="1" outlineLevel="1">
      <c r="B96" s="417"/>
      <c r="C96" s="617">
        <v>910403</v>
      </c>
      <c r="D96" s="494" t="s">
        <v>50</v>
      </c>
      <c r="E96" s="495" t="s">
        <v>45</v>
      </c>
      <c r="F96" s="495" t="s">
        <v>41</v>
      </c>
      <c r="G96" s="495">
        <v>6</v>
      </c>
      <c r="H96" s="539">
        <v>103.95</v>
      </c>
      <c r="I96" s="163"/>
      <c r="J96" s="16"/>
      <c r="K96" s="234"/>
      <c r="L96" s="225"/>
      <c r="M96" s="69"/>
      <c r="N96" s="70"/>
      <c r="O96" s="181"/>
      <c r="P96" s="165"/>
      <c r="Q96" s="71"/>
      <c r="R96" s="245"/>
      <c r="S96" s="87"/>
      <c r="T96" s="245"/>
      <c r="U96" s="117"/>
      <c r="V96" s="74"/>
      <c r="W96" s="3"/>
      <c r="X96" s="3"/>
      <c r="Y96" s="3"/>
      <c r="Z96" s="3"/>
      <c r="AA96" s="3"/>
      <c r="AB96" s="31"/>
      <c r="AC96" s="28">
        <f t="shared" si="9"/>
        <v>0</v>
      </c>
      <c r="AD96" s="176"/>
      <c r="AE96" s="58">
        <v>0.9</v>
      </c>
      <c r="AF96" s="58">
        <f t="shared" si="8"/>
        <v>0</v>
      </c>
      <c r="AG96" s="552"/>
      <c r="AH96" s="532"/>
      <c r="AI96" s="387"/>
      <c r="AJ96" s="387"/>
      <c r="AK96" s="387"/>
      <c r="AL96" s="390"/>
      <c r="AM96" s="387"/>
      <c r="AN96" s="387"/>
      <c r="AO96" s="387"/>
      <c r="AP96" s="387"/>
      <c r="AQ96" s="221"/>
      <c r="AR96" s="221"/>
      <c r="AS96" s="221"/>
      <c r="AT96" s="10"/>
      <c r="AU96" s="10"/>
      <c r="AV96" s="10"/>
      <c r="AW96" s="10"/>
      <c r="AX96" s="10"/>
      <c r="AY96" s="10"/>
    </row>
    <row r="97" spans="2:52" ht="30" customHeight="1" outlineLevel="1">
      <c r="B97" s="417"/>
      <c r="C97" s="617">
        <v>910409</v>
      </c>
      <c r="D97" s="494" t="s">
        <v>61</v>
      </c>
      <c r="E97" s="495" t="s">
        <v>44</v>
      </c>
      <c r="F97" s="495" t="s">
        <v>41</v>
      </c>
      <c r="G97" s="495">
        <v>6</v>
      </c>
      <c r="H97" s="539">
        <v>103.95</v>
      </c>
      <c r="I97" s="163"/>
      <c r="J97" s="16"/>
      <c r="K97" s="234"/>
      <c r="L97" s="225"/>
      <c r="M97" s="69"/>
      <c r="N97" s="70"/>
      <c r="O97" s="181"/>
      <c r="P97" s="165"/>
      <c r="Q97" s="71"/>
      <c r="R97" s="245"/>
      <c r="S97" s="87"/>
      <c r="T97" s="245"/>
      <c r="U97" s="117"/>
      <c r="V97" s="74"/>
      <c r="W97" s="3"/>
      <c r="X97" s="3"/>
      <c r="Y97" s="178"/>
      <c r="Z97" s="3"/>
      <c r="AA97" s="3"/>
      <c r="AB97" s="31"/>
      <c r="AC97" s="28">
        <f t="shared" si="9"/>
        <v>0</v>
      </c>
      <c r="AD97" s="176"/>
      <c r="AE97" s="58">
        <v>0.9</v>
      </c>
      <c r="AF97" s="58">
        <f t="shared" si="8"/>
        <v>0</v>
      </c>
      <c r="AG97" s="552"/>
      <c r="AH97" s="532"/>
      <c r="AI97" s="387"/>
      <c r="AJ97" s="387"/>
      <c r="AK97" s="387"/>
      <c r="AL97" s="390"/>
      <c r="AM97" s="387"/>
      <c r="AN97" s="387"/>
      <c r="AO97" s="387"/>
      <c r="AP97" s="387"/>
      <c r="AQ97" s="221"/>
      <c r="AR97" s="221"/>
      <c r="AS97" s="221"/>
      <c r="AT97" s="10"/>
      <c r="AU97" s="10"/>
      <c r="AV97" s="10"/>
      <c r="AW97" s="10"/>
      <c r="AX97" s="10"/>
      <c r="AY97" s="10"/>
    </row>
    <row r="98" spans="2:52" ht="30" customHeight="1" outlineLevel="1">
      <c r="B98" s="417"/>
      <c r="C98" s="617">
        <v>910410</v>
      </c>
      <c r="D98" s="494" t="s">
        <v>62</v>
      </c>
      <c r="E98" s="495" t="s">
        <v>22</v>
      </c>
      <c r="F98" s="495" t="s">
        <v>15</v>
      </c>
      <c r="G98" s="495">
        <v>6</v>
      </c>
      <c r="H98" s="539">
        <v>85.05</v>
      </c>
      <c r="I98" s="163"/>
      <c r="J98" s="16"/>
      <c r="K98" s="234"/>
      <c r="L98" s="225"/>
      <c r="M98" s="69"/>
      <c r="N98" s="70"/>
      <c r="O98" s="181"/>
      <c r="P98" s="165"/>
      <c r="Q98" s="71"/>
      <c r="R98" s="245"/>
      <c r="S98" s="87"/>
      <c r="T98" s="245"/>
      <c r="U98" s="117"/>
      <c r="V98" s="74"/>
      <c r="W98" s="3"/>
      <c r="X98" s="3"/>
      <c r="Y98" s="178"/>
      <c r="Z98" s="3"/>
      <c r="AA98" s="3"/>
      <c r="AB98" s="31"/>
      <c r="AC98" s="28">
        <f t="shared" si="9"/>
        <v>0</v>
      </c>
      <c r="AD98" s="396"/>
      <c r="AE98" s="58">
        <v>0.3</v>
      </c>
      <c r="AF98" s="58">
        <f t="shared" si="8"/>
        <v>0</v>
      </c>
      <c r="AG98" s="552"/>
      <c r="AH98" s="532"/>
      <c r="AI98" s="389"/>
      <c r="AJ98" s="387"/>
      <c r="AK98" s="387"/>
      <c r="AL98" s="390"/>
      <c r="AM98" s="387"/>
      <c r="AN98" s="387"/>
      <c r="AO98" s="387"/>
      <c r="AP98" s="387"/>
      <c r="AQ98" s="221"/>
      <c r="AR98" s="221"/>
      <c r="AS98" s="221"/>
      <c r="AT98" s="10"/>
      <c r="AU98" s="10"/>
      <c r="AV98" s="10"/>
      <c r="AW98" s="10"/>
      <c r="AX98" s="10"/>
      <c r="AY98" s="10"/>
      <c r="AZ98" s="10"/>
    </row>
    <row r="99" spans="2:52" ht="30" customHeight="1" outlineLevel="1">
      <c r="B99" s="417"/>
      <c r="C99" s="617">
        <v>910402</v>
      </c>
      <c r="D99" s="494" t="s">
        <v>49</v>
      </c>
      <c r="E99" s="495" t="s">
        <v>45</v>
      </c>
      <c r="F99" s="495" t="s">
        <v>15</v>
      </c>
      <c r="G99" s="495">
        <v>8</v>
      </c>
      <c r="H99" s="539">
        <v>85.05</v>
      </c>
      <c r="I99" s="163"/>
      <c r="J99" s="16"/>
      <c r="K99" s="234"/>
      <c r="L99" s="225"/>
      <c r="M99" s="69"/>
      <c r="N99" s="70"/>
      <c r="O99" s="181"/>
      <c r="P99" s="165"/>
      <c r="Q99" s="71"/>
      <c r="R99" s="245"/>
      <c r="S99" s="87"/>
      <c r="T99" s="245"/>
      <c r="U99" s="117"/>
      <c r="V99" s="74"/>
      <c r="W99" s="3"/>
      <c r="X99" s="3"/>
      <c r="Y99" s="3"/>
      <c r="Z99" s="3"/>
      <c r="AA99" s="3"/>
      <c r="AB99" s="31"/>
      <c r="AC99" s="28">
        <f t="shared" si="9"/>
        <v>0</v>
      </c>
      <c r="AD99" s="176"/>
      <c r="AE99" s="58">
        <v>0.2</v>
      </c>
      <c r="AF99" s="58">
        <f t="shared" si="8"/>
        <v>0</v>
      </c>
      <c r="AG99" s="552"/>
      <c r="AH99" s="532"/>
      <c r="AI99" s="387"/>
      <c r="AJ99" s="387"/>
      <c r="AK99" s="387"/>
      <c r="AL99" s="390"/>
      <c r="AM99" s="387"/>
      <c r="AN99" s="387"/>
      <c r="AO99" s="387"/>
      <c r="AP99" s="387"/>
      <c r="AQ99" s="221"/>
      <c r="AR99" s="221"/>
      <c r="AS99" s="221"/>
      <c r="AT99" s="10"/>
      <c r="AU99" s="10"/>
      <c r="AV99" s="10"/>
      <c r="AW99" s="10"/>
      <c r="AX99" s="10"/>
      <c r="AY99" s="10"/>
    </row>
    <row r="100" spans="2:52" ht="30" customHeight="1" outlineLevel="1">
      <c r="B100" s="417"/>
      <c r="C100" s="617">
        <v>910401</v>
      </c>
      <c r="D100" s="494" t="s">
        <v>59</v>
      </c>
      <c r="E100" s="495" t="s">
        <v>45</v>
      </c>
      <c r="F100" s="495" t="s">
        <v>19</v>
      </c>
      <c r="G100" s="495">
        <v>6</v>
      </c>
      <c r="H100" s="539">
        <v>31.5</v>
      </c>
      <c r="I100" s="163"/>
      <c r="J100" s="16"/>
      <c r="K100" s="235"/>
      <c r="L100" s="226"/>
      <c r="M100" s="17"/>
      <c r="N100" s="40"/>
      <c r="O100" s="183"/>
      <c r="P100" s="165"/>
      <c r="Q100" s="18"/>
      <c r="R100" s="246"/>
      <c r="S100" s="85"/>
      <c r="T100" s="246"/>
      <c r="U100" s="118"/>
      <c r="V100" s="23"/>
      <c r="W100" s="3"/>
      <c r="X100" s="3"/>
      <c r="Y100" s="3"/>
      <c r="Z100" s="3"/>
      <c r="AA100" s="3"/>
      <c r="AB100" s="31"/>
      <c r="AC100" s="28">
        <f t="shared" si="9"/>
        <v>0</v>
      </c>
      <c r="AD100" s="176"/>
      <c r="AE100" s="58">
        <v>0.08</v>
      </c>
      <c r="AF100" s="58">
        <f t="shared" si="8"/>
        <v>0</v>
      </c>
      <c r="AG100" s="552"/>
      <c r="AH100" s="532"/>
      <c r="AI100" s="387"/>
      <c r="AJ100" s="387"/>
      <c r="AK100" s="387"/>
      <c r="AL100" s="390"/>
      <c r="AM100" s="387"/>
      <c r="AN100" s="387"/>
      <c r="AO100" s="387"/>
      <c r="AP100" s="387"/>
      <c r="AQ100" s="221"/>
      <c r="AR100" s="221"/>
      <c r="AS100" s="221"/>
      <c r="AT100" s="10"/>
      <c r="AU100" s="10"/>
      <c r="AV100" s="10"/>
      <c r="AW100" s="10"/>
      <c r="AX100" s="10"/>
      <c r="AY100" s="10"/>
    </row>
    <row r="101" spans="2:52" ht="30" customHeight="1" outlineLevel="1" thickBot="1">
      <c r="B101" s="420"/>
      <c r="C101" s="620">
        <v>910400</v>
      </c>
      <c r="D101" s="496" t="s">
        <v>60</v>
      </c>
      <c r="E101" s="497" t="s">
        <v>45</v>
      </c>
      <c r="F101" s="497" t="s">
        <v>19</v>
      </c>
      <c r="G101" s="497">
        <v>6</v>
      </c>
      <c r="H101" s="540">
        <v>46.2</v>
      </c>
      <c r="I101" s="163"/>
      <c r="J101" s="16"/>
      <c r="K101" s="235"/>
      <c r="L101" s="226"/>
      <c r="M101" s="17"/>
      <c r="N101" s="40"/>
      <c r="O101" s="184"/>
      <c r="P101" s="165"/>
      <c r="Q101" s="18"/>
      <c r="R101" s="246"/>
      <c r="S101" s="85"/>
      <c r="T101" s="246"/>
      <c r="U101" s="118"/>
      <c r="V101" s="23"/>
      <c r="W101" s="3"/>
      <c r="X101" s="3"/>
      <c r="Y101" s="3"/>
      <c r="Z101" s="3"/>
      <c r="AA101" s="3"/>
      <c r="AB101" s="31"/>
      <c r="AC101" s="28">
        <f t="shared" si="9"/>
        <v>0</v>
      </c>
      <c r="AD101" s="176"/>
      <c r="AE101" s="58">
        <v>0.08</v>
      </c>
      <c r="AF101" s="58">
        <f t="shared" si="8"/>
        <v>0</v>
      </c>
      <c r="AG101" s="552"/>
      <c r="AH101" s="532"/>
      <c r="AI101" s="387"/>
      <c r="AJ101" s="387"/>
      <c r="AK101" s="387"/>
      <c r="AL101" s="390"/>
      <c r="AM101" s="387"/>
      <c r="AN101" s="387"/>
      <c r="AO101" s="387"/>
      <c r="AP101" s="387"/>
      <c r="AQ101" s="221"/>
      <c r="AR101" s="221"/>
      <c r="AS101" s="221"/>
      <c r="AT101" s="10"/>
      <c r="AU101" s="10"/>
      <c r="AV101" s="10"/>
      <c r="AW101" s="10"/>
      <c r="AX101" s="10"/>
      <c r="AY101" s="10"/>
    </row>
    <row r="102" spans="2:52" ht="40" customHeight="1">
      <c r="B102" s="419"/>
      <c r="C102" s="619">
        <v>910494</v>
      </c>
      <c r="D102" s="501" t="s">
        <v>56</v>
      </c>
      <c r="E102" s="493" t="s">
        <v>24</v>
      </c>
      <c r="F102" s="493" t="s">
        <v>48</v>
      </c>
      <c r="G102" s="493">
        <f>G91+G92+G94+G97+G99+G100+G101+G96+G98</f>
        <v>52</v>
      </c>
      <c r="H102" s="538">
        <v>1032.1500000000001</v>
      </c>
      <c r="I102" s="163"/>
      <c r="J102" s="16"/>
      <c r="K102" s="235"/>
      <c r="L102" s="226"/>
      <c r="M102" s="17"/>
      <c r="N102" s="40"/>
      <c r="O102" s="185"/>
      <c r="P102" s="165"/>
      <c r="Q102" s="18"/>
      <c r="R102" s="247"/>
      <c r="S102" s="87"/>
      <c r="T102" s="245"/>
      <c r="U102" s="117"/>
      <c r="V102" s="74"/>
      <c r="W102" s="3"/>
      <c r="X102" s="3"/>
      <c r="Y102" s="3"/>
      <c r="Z102" s="3"/>
      <c r="AA102" s="3"/>
      <c r="AB102" s="31"/>
      <c r="AC102" s="28">
        <f t="shared" si="9"/>
        <v>0</v>
      </c>
      <c r="AD102" s="396"/>
      <c r="AE102" s="58">
        <f>SUM(AE91+AE92+AE94+AE97+AE99+AE100+AE101+AE96+AE98)</f>
        <v>9.9600000000000009</v>
      </c>
      <c r="AF102" s="58">
        <f t="shared" si="8"/>
        <v>0</v>
      </c>
      <c r="AG102" s="552"/>
      <c r="AH102" s="532"/>
      <c r="AI102" s="389"/>
      <c r="AJ102" s="387"/>
      <c r="AK102" s="387"/>
      <c r="AL102" s="390"/>
      <c r="AM102" s="387"/>
      <c r="AN102" s="387"/>
      <c r="AO102" s="387"/>
      <c r="AP102" s="387"/>
      <c r="AQ102" s="221"/>
      <c r="AR102" s="221"/>
      <c r="AS102" s="221"/>
      <c r="AT102" s="10"/>
      <c r="AU102" s="10"/>
      <c r="AV102" s="10"/>
      <c r="AW102" s="10"/>
      <c r="AX102" s="10"/>
      <c r="AY102" s="10"/>
      <c r="AZ102" s="10"/>
    </row>
    <row r="103" spans="2:52" ht="40" customHeight="1" thickBot="1">
      <c r="B103" s="420"/>
      <c r="C103" s="620">
        <v>910495</v>
      </c>
      <c r="D103" s="503" t="s">
        <v>57</v>
      </c>
      <c r="E103" s="497" t="s">
        <v>24</v>
      </c>
      <c r="F103" s="497" t="s">
        <v>48</v>
      </c>
      <c r="G103" s="497">
        <f>SUM(G91+G92+G93+G94+G95+G97+G99+G100+G101+G96+G98)</f>
        <v>64</v>
      </c>
      <c r="H103" s="540">
        <v>1328.25</v>
      </c>
      <c r="I103" s="60"/>
      <c r="J103" s="16"/>
      <c r="K103" s="235"/>
      <c r="L103" s="226"/>
      <c r="M103" s="17"/>
      <c r="N103" s="40"/>
      <c r="O103" s="186"/>
      <c r="P103" s="166"/>
      <c r="Q103" s="18"/>
      <c r="R103" s="246"/>
      <c r="S103" s="85"/>
      <c r="T103" s="246"/>
      <c r="U103" s="118"/>
      <c r="V103" s="23"/>
      <c r="W103" s="3"/>
      <c r="X103" s="3"/>
      <c r="Y103" s="3"/>
      <c r="Z103" s="3"/>
      <c r="AA103" s="3"/>
      <c r="AB103" s="31"/>
      <c r="AC103" s="28">
        <f t="shared" si="9"/>
        <v>0</v>
      </c>
      <c r="AD103" s="396"/>
      <c r="AE103" s="58">
        <f>SUM(AE91+AE92+AE93+AE94+AE95+AE97+AE99+AE100+AE101+AE96+AE98)</f>
        <v>12.860000000000001</v>
      </c>
      <c r="AF103" s="58">
        <f t="shared" si="8"/>
        <v>0</v>
      </c>
      <c r="AG103" s="552"/>
      <c r="AH103" s="532"/>
      <c r="AI103" s="389"/>
      <c r="AJ103" s="387"/>
      <c r="AK103" s="387"/>
      <c r="AL103" s="390"/>
      <c r="AM103" s="387"/>
      <c r="AN103" s="387"/>
      <c r="AO103" s="387"/>
      <c r="AP103" s="387"/>
      <c r="AQ103" s="221"/>
      <c r="AR103" s="221"/>
      <c r="AS103" s="221"/>
      <c r="AT103" s="10"/>
      <c r="AU103" s="10"/>
      <c r="AV103" s="10"/>
      <c r="AW103" s="10"/>
      <c r="AX103" s="10"/>
      <c r="AY103" s="10"/>
      <c r="AZ103" s="10"/>
    </row>
    <row r="104" spans="2:52" ht="30" customHeight="1" outlineLevel="1">
      <c r="B104" s="427"/>
      <c r="C104" s="619">
        <v>910611</v>
      </c>
      <c r="D104" s="492" t="s">
        <v>86</v>
      </c>
      <c r="E104" s="493" t="s">
        <v>36</v>
      </c>
      <c r="F104" s="493" t="s">
        <v>47</v>
      </c>
      <c r="G104" s="493">
        <v>2</v>
      </c>
      <c r="H104" s="535">
        <v>154.35</v>
      </c>
      <c r="I104" s="289"/>
      <c r="J104" s="4"/>
      <c r="K104" s="237"/>
      <c r="L104" s="228"/>
      <c r="M104" s="5"/>
      <c r="N104" s="39"/>
      <c r="O104" s="185"/>
      <c r="P104" s="168"/>
      <c r="Q104" s="6"/>
      <c r="R104" s="249"/>
      <c r="S104" s="83"/>
      <c r="T104" s="249"/>
      <c r="U104" s="120"/>
      <c r="V104" s="114"/>
      <c r="W104" s="3"/>
      <c r="X104" s="3"/>
      <c r="Y104" s="3"/>
      <c r="Z104" s="3"/>
      <c r="AA104" s="3"/>
      <c r="AB104" s="3"/>
      <c r="AC104" s="108">
        <f t="shared" si="9"/>
        <v>0</v>
      </c>
      <c r="AD104" s="176"/>
      <c r="AE104" s="58">
        <v>2.06</v>
      </c>
      <c r="AF104" s="58">
        <f t="shared" ref="AF104:AF135" si="11">SUM(I104:V104)*AE104</f>
        <v>0</v>
      </c>
      <c r="AG104" s="552"/>
      <c r="AH104" s="532"/>
      <c r="AI104" s="387"/>
      <c r="AJ104" s="387"/>
      <c r="AK104" s="387"/>
      <c r="AL104" s="390"/>
      <c r="AM104" s="387"/>
      <c r="AN104" s="387"/>
      <c r="AO104" s="387"/>
      <c r="AP104" s="387"/>
      <c r="AQ104" s="221"/>
      <c r="AR104" s="221"/>
      <c r="AS104" s="221"/>
      <c r="AT104" s="10"/>
      <c r="AU104" s="10"/>
      <c r="AV104" s="10"/>
      <c r="AW104" s="10"/>
      <c r="AX104" s="10"/>
      <c r="AY104" s="10"/>
    </row>
    <row r="105" spans="2:52" ht="30" customHeight="1" outlineLevel="1">
      <c r="B105" s="421"/>
      <c r="C105" s="617">
        <v>910612</v>
      </c>
      <c r="D105" s="494" t="s">
        <v>85</v>
      </c>
      <c r="E105" s="495" t="s">
        <v>36</v>
      </c>
      <c r="F105" s="495" t="s">
        <v>47</v>
      </c>
      <c r="G105" s="495">
        <v>2</v>
      </c>
      <c r="H105" s="536">
        <v>162.75</v>
      </c>
      <c r="I105" s="289"/>
      <c r="J105" s="4"/>
      <c r="K105" s="237"/>
      <c r="L105" s="228"/>
      <c r="M105" s="5"/>
      <c r="N105" s="39"/>
      <c r="O105" s="185"/>
      <c r="P105" s="168"/>
      <c r="Q105" s="6"/>
      <c r="R105" s="249"/>
      <c r="S105" s="83"/>
      <c r="T105" s="249"/>
      <c r="U105" s="120"/>
      <c r="V105" s="114"/>
      <c r="W105" s="3"/>
      <c r="X105" s="3"/>
      <c r="Y105" s="3"/>
      <c r="Z105" s="3"/>
      <c r="AA105" s="3"/>
      <c r="AB105" s="3"/>
      <c r="AC105" s="28">
        <f t="shared" si="9"/>
        <v>0</v>
      </c>
      <c r="AD105" s="176"/>
      <c r="AE105" s="58">
        <v>2.0499999999999998</v>
      </c>
      <c r="AF105" s="58">
        <f t="shared" si="11"/>
        <v>0</v>
      </c>
      <c r="AG105" s="552"/>
      <c r="AH105" s="532"/>
      <c r="AI105" s="387"/>
      <c r="AJ105" s="387"/>
      <c r="AK105" s="387"/>
      <c r="AL105" s="390"/>
      <c r="AM105" s="387"/>
      <c r="AN105" s="387"/>
      <c r="AO105" s="387"/>
      <c r="AP105" s="387"/>
      <c r="AQ105" s="221"/>
      <c r="AR105" s="221"/>
      <c r="AS105" s="221"/>
      <c r="AT105" s="10"/>
      <c r="AU105" s="10"/>
      <c r="AV105" s="10"/>
      <c r="AW105" s="10"/>
      <c r="AX105" s="10"/>
      <c r="AY105" s="10"/>
    </row>
    <row r="106" spans="2:52" ht="30" customHeight="1" outlineLevel="1">
      <c r="B106" s="421"/>
      <c r="C106" s="617">
        <v>910613</v>
      </c>
      <c r="D106" s="494" t="s">
        <v>88</v>
      </c>
      <c r="E106" s="495" t="s">
        <v>22</v>
      </c>
      <c r="F106" s="495" t="s">
        <v>47</v>
      </c>
      <c r="G106" s="495">
        <v>2</v>
      </c>
      <c r="H106" s="536">
        <v>166.95000000000002</v>
      </c>
      <c r="I106" s="289"/>
      <c r="J106" s="4"/>
      <c r="K106" s="237"/>
      <c r="L106" s="228"/>
      <c r="M106" s="5"/>
      <c r="N106" s="39"/>
      <c r="O106" s="185"/>
      <c r="P106" s="168"/>
      <c r="Q106" s="6"/>
      <c r="R106" s="249"/>
      <c r="S106" s="83"/>
      <c r="T106" s="249"/>
      <c r="U106" s="120"/>
      <c r="V106" s="114"/>
      <c r="W106" s="3"/>
      <c r="X106" s="3"/>
      <c r="Y106" s="3"/>
      <c r="Z106" s="3"/>
      <c r="AA106" s="3"/>
      <c r="AB106" s="3"/>
      <c r="AC106" s="28">
        <f t="shared" si="9"/>
        <v>0</v>
      </c>
      <c r="AD106" s="176"/>
      <c r="AE106" s="58">
        <v>2.1</v>
      </c>
      <c r="AF106" s="58">
        <f t="shared" si="11"/>
        <v>0</v>
      </c>
      <c r="AG106" s="552"/>
      <c r="AH106" s="532"/>
      <c r="AI106" s="387"/>
      <c r="AJ106" s="387"/>
      <c r="AK106" s="387"/>
      <c r="AL106" s="390"/>
      <c r="AM106" s="387"/>
      <c r="AN106" s="387"/>
      <c r="AO106" s="387"/>
      <c r="AP106" s="387"/>
      <c r="AQ106" s="221"/>
      <c r="AR106" s="221"/>
      <c r="AS106" s="221"/>
      <c r="AT106" s="10"/>
      <c r="AU106" s="10"/>
      <c r="AV106" s="10"/>
      <c r="AW106" s="10"/>
      <c r="AX106" s="10"/>
      <c r="AY106" s="10"/>
    </row>
    <row r="107" spans="2:52" ht="30" customHeight="1" outlineLevel="1">
      <c r="B107" s="421"/>
      <c r="C107" s="617">
        <v>910614</v>
      </c>
      <c r="D107" s="494" t="s">
        <v>94</v>
      </c>
      <c r="E107" s="495" t="s">
        <v>21</v>
      </c>
      <c r="F107" s="495" t="s">
        <v>16</v>
      </c>
      <c r="G107" s="495">
        <v>2</v>
      </c>
      <c r="H107" s="536">
        <v>91.350000000000009</v>
      </c>
      <c r="I107" s="289"/>
      <c r="J107" s="4"/>
      <c r="K107" s="237"/>
      <c r="L107" s="228"/>
      <c r="M107" s="5"/>
      <c r="N107" s="39"/>
      <c r="O107" s="185"/>
      <c r="P107" s="168"/>
      <c r="Q107" s="6"/>
      <c r="R107" s="249"/>
      <c r="S107" s="83"/>
      <c r="T107" s="249"/>
      <c r="U107" s="120"/>
      <c r="V107" s="114"/>
      <c r="W107" s="3"/>
      <c r="X107" s="3"/>
      <c r="Y107" s="178"/>
      <c r="Z107" s="3"/>
      <c r="AA107" s="3"/>
      <c r="AB107" s="3"/>
      <c r="AC107" s="28">
        <f t="shared" si="9"/>
        <v>0</v>
      </c>
      <c r="AD107" s="176"/>
      <c r="AE107" s="58">
        <v>2</v>
      </c>
      <c r="AF107" s="58">
        <f t="shared" si="11"/>
        <v>0</v>
      </c>
      <c r="AG107" s="552"/>
      <c r="AH107" s="532"/>
      <c r="AI107" s="387"/>
      <c r="AJ107" s="387"/>
      <c r="AK107" s="387"/>
      <c r="AL107" s="390"/>
      <c r="AM107" s="387"/>
      <c r="AN107" s="387"/>
      <c r="AO107" s="387"/>
      <c r="AP107" s="387"/>
      <c r="AQ107" s="221"/>
      <c r="AR107" s="221"/>
      <c r="AS107" s="221"/>
      <c r="AT107" s="10"/>
      <c r="AU107" s="10"/>
      <c r="AV107" s="10"/>
      <c r="AW107" s="10"/>
      <c r="AX107" s="10"/>
      <c r="AY107" s="10"/>
    </row>
    <row r="108" spans="2:52" ht="30" customHeight="1" outlineLevel="1">
      <c r="B108" s="421"/>
      <c r="C108" s="617">
        <v>910615</v>
      </c>
      <c r="D108" s="494" t="s">
        <v>95</v>
      </c>
      <c r="E108" s="495" t="s">
        <v>21</v>
      </c>
      <c r="F108" s="495" t="s">
        <v>16</v>
      </c>
      <c r="G108" s="495">
        <v>2</v>
      </c>
      <c r="H108" s="536">
        <v>94.5</v>
      </c>
      <c r="I108" s="289"/>
      <c r="J108" s="4"/>
      <c r="K108" s="237"/>
      <c r="L108" s="228"/>
      <c r="M108" s="5"/>
      <c r="N108" s="39"/>
      <c r="O108" s="185"/>
      <c r="P108" s="168"/>
      <c r="Q108" s="6"/>
      <c r="R108" s="249"/>
      <c r="S108" s="83"/>
      <c r="T108" s="249"/>
      <c r="U108" s="120"/>
      <c r="V108" s="114"/>
      <c r="W108" s="3"/>
      <c r="X108" s="3"/>
      <c r="Y108" s="178"/>
      <c r="Z108" s="3"/>
      <c r="AA108" s="3"/>
      <c r="AB108" s="3"/>
      <c r="AC108" s="28">
        <f t="shared" si="9"/>
        <v>0</v>
      </c>
      <c r="AD108" s="176"/>
      <c r="AE108" s="58">
        <v>2</v>
      </c>
      <c r="AF108" s="58">
        <f t="shared" si="11"/>
        <v>0</v>
      </c>
      <c r="AG108" s="552"/>
      <c r="AH108" s="532"/>
      <c r="AI108" s="387"/>
      <c r="AJ108" s="387"/>
      <c r="AK108" s="387"/>
      <c r="AL108" s="390"/>
      <c r="AM108" s="387"/>
      <c r="AN108" s="387"/>
      <c r="AO108" s="387"/>
      <c r="AP108" s="387"/>
      <c r="AQ108" s="221"/>
      <c r="AR108" s="221"/>
      <c r="AS108" s="221"/>
      <c r="AT108" s="10"/>
      <c r="AU108" s="10"/>
      <c r="AV108" s="10"/>
      <c r="AW108" s="10"/>
      <c r="AX108" s="10"/>
      <c r="AY108" s="10"/>
    </row>
    <row r="109" spans="2:52" ht="30" customHeight="1" outlineLevel="1">
      <c r="B109" s="421"/>
      <c r="C109" s="617">
        <v>910616</v>
      </c>
      <c r="D109" s="494" t="s">
        <v>96</v>
      </c>
      <c r="E109" s="495" t="s">
        <v>21</v>
      </c>
      <c r="F109" s="495" t="s">
        <v>16</v>
      </c>
      <c r="G109" s="495">
        <v>2</v>
      </c>
      <c r="H109" s="536">
        <v>95.55</v>
      </c>
      <c r="I109" s="289"/>
      <c r="J109" s="4"/>
      <c r="K109" s="237"/>
      <c r="L109" s="228"/>
      <c r="M109" s="5"/>
      <c r="N109" s="39"/>
      <c r="O109" s="185"/>
      <c r="P109" s="168"/>
      <c r="Q109" s="6"/>
      <c r="R109" s="249"/>
      <c r="S109" s="83"/>
      <c r="T109" s="249"/>
      <c r="U109" s="120"/>
      <c r="V109" s="114"/>
      <c r="W109" s="3"/>
      <c r="X109" s="3"/>
      <c r="Y109" s="178"/>
      <c r="Z109" s="3"/>
      <c r="AA109" s="3"/>
      <c r="AB109" s="3"/>
      <c r="AC109" s="28">
        <f t="shared" si="9"/>
        <v>0</v>
      </c>
      <c r="AD109" s="176"/>
      <c r="AE109" s="58">
        <v>2</v>
      </c>
      <c r="AF109" s="58">
        <f t="shared" si="11"/>
        <v>0</v>
      </c>
      <c r="AG109" s="552"/>
      <c r="AH109" s="532"/>
      <c r="AI109" s="387"/>
      <c r="AJ109" s="387"/>
      <c r="AK109" s="387"/>
      <c r="AL109" s="390"/>
      <c r="AM109" s="387"/>
      <c r="AN109" s="387"/>
      <c r="AO109" s="387"/>
      <c r="AP109" s="387"/>
      <c r="AQ109" s="221"/>
      <c r="AR109" s="221"/>
      <c r="AS109" s="221"/>
      <c r="AT109" s="10"/>
      <c r="AU109" s="10"/>
      <c r="AV109" s="10"/>
      <c r="AW109" s="10"/>
      <c r="AX109" s="10"/>
      <c r="AY109" s="10"/>
    </row>
    <row r="110" spans="2:52" ht="30" customHeight="1" outlineLevel="1">
      <c r="B110" s="421"/>
      <c r="C110" s="617">
        <v>910601</v>
      </c>
      <c r="D110" s="494" t="s">
        <v>70</v>
      </c>
      <c r="E110" s="495" t="s">
        <v>21</v>
      </c>
      <c r="F110" s="495" t="s">
        <v>16</v>
      </c>
      <c r="G110" s="495">
        <v>2</v>
      </c>
      <c r="H110" s="536">
        <v>82.95</v>
      </c>
      <c r="I110" s="289"/>
      <c r="J110" s="4"/>
      <c r="K110" s="237"/>
      <c r="L110" s="228"/>
      <c r="M110" s="5"/>
      <c r="N110" s="39"/>
      <c r="O110" s="185"/>
      <c r="P110" s="168"/>
      <c r="Q110" s="6"/>
      <c r="R110" s="249"/>
      <c r="S110" s="83"/>
      <c r="T110" s="249"/>
      <c r="U110" s="120"/>
      <c r="V110" s="114"/>
      <c r="W110" s="3"/>
      <c r="X110" s="3"/>
      <c r="Y110" s="3"/>
      <c r="Z110" s="3"/>
      <c r="AA110" s="3"/>
      <c r="AB110" s="3"/>
      <c r="AC110" s="28">
        <f t="shared" si="9"/>
        <v>0</v>
      </c>
      <c r="AD110" s="176"/>
      <c r="AE110" s="58">
        <v>1.48</v>
      </c>
      <c r="AF110" s="58">
        <f t="shared" si="11"/>
        <v>0</v>
      </c>
      <c r="AG110" s="552"/>
      <c r="AH110" s="532"/>
      <c r="AI110" s="387"/>
      <c r="AJ110" s="387"/>
      <c r="AK110" s="387"/>
      <c r="AL110" s="390"/>
      <c r="AM110" s="387"/>
      <c r="AN110" s="387"/>
      <c r="AO110" s="387"/>
      <c r="AP110" s="387"/>
      <c r="AQ110" s="221"/>
      <c r="AR110" s="221"/>
      <c r="AS110" s="221"/>
      <c r="AT110" s="10"/>
      <c r="AU110" s="10"/>
      <c r="AV110" s="10"/>
      <c r="AW110" s="10"/>
      <c r="AX110" s="10"/>
      <c r="AY110" s="10"/>
    </row>
    <row r="111" spans="2:52" ht="30" customHeight="1" outlineLevel="1">
      <c r="B111" s="421"/>
      <c r="C111" s="617">
        <v>910602</v>
      </c>
      <c r="D111" s="494" t="s">
        <v>72</v>
      </c>
      <c r="E111" s="495" t="s">
        <v>22</v>
      </c>
      <c r="F111" s="495" t="s">
        <v>16</v>
      </c>
      <c r="G111" s="495">
        <v>2</v>
      </c>
      <c r="H111" s="536">
        <v>88.2</v>
      </c>
      <c r="I111" s="290"/>
      <c r="J111" s="7"/>
      <c r="K111" s="238"/>
      <c r="L111" s="229"/>
      <c r="M111" s="8"/>
      <c r="N111" s="37"/>
      <c r="O111" s="184"/>
      <c r="P111" s="169"/>
      <c r="Q111" s="9"/>
      <c r="R111" s="250"/>
      <c r="S111" s="84"/>
      <c r="T111" s="250"/>
      <c r="U111" s="122"/>
      <c r="V111" s="96"/>
      <c r="W111" s="3"/>
      <c r="X111" s="3"/>
      <c r="Y111" s="3"/>
      <c r="Z111" s="3"/>
      <c r="AA111" s="3"/>
      <c r="AB111" s="3"/>
      <c r="AC111" s="28">
        <f t="shared" si="9"/>
        <v>0</v>
      </c>
      <c r="AD111" s="176"/>
      <c r="AE111" s="58">
        <v>1.47</v>
      </c>
      <c r="AF111" s="58">
        <f t="shared" si="11"/>
        <v>0</v>
      </c>
      <c r="AG111" s="552"/>
      <c r="AH111" s="532"/>
      <c r="AI111" s="387"/>
      <c r="AJ111" s="387"/>
      <c r="AK111" s="387"/>
      <c r="AL111" s="390"/>
      <c r="AM111" s="387"/>
      <c r="AN111" s="387"/>
      <c r="AO111" s="387"/>
      <c r="AP111" s="387"/>
      <c r="AQ111" s="221"/>
      <c r="AR111" s="221"/>
      <c r="AS111" s="221"/>
      <c r="AT111" s="10"/>
      <c r="AU111" s="10"/>
      <c r="AV111" s="10"/>
      <c r="AW111" s="10"/>
      <c r="AX111" s="10"/>
      <c r="AY111" s="10"/>
    </row>
    <row r="112" spans="2:52" ht="30" customHeight="1" outlineLevel="1">
      <c r="B112" s="421"/>
      <c r="C112" s="617">
        <v>910603</v>
      </c>
      <c r="D112" s="494" t="s">
        <v>73</v>
      </c>
      <c r="E112" s="495" t="s">
        <v>36</v>
      </c>
      <c r="F112" s="495" t="s">
        <v>16</v>
      </c>
      <c r="G112" s="495">
        <v>2</v>
      </c>
      <c r="H112" s="536">
        <v>89.25</v>
      </c>
      <c r="I112" s="290"/>
      <c r="J112" s="7"/>
      <c r="K112" s="238"/>
      <c r="L112" s="229"/>
      <c r="M112" s="8"/>
      <c r="N112" s="37"/>
      <c r="O112" s="184"/>
      <c r="P112" s="169"/>
      <c r="Q112" s="9"/>
      <c r="R112" s="250"/>
      <c r="S112" s="84"/>
      <c r="T112" s="250"/>
      <c r="U112" s="122"/>
      <c r="V112" s="96"/>
      <c r="W112" s="3"/>
      <c r="X112" s="3"/>
      <c r="Y112" s="3"/>
      <c r="Z112" s="3"/>
      <c r="AA112" s="3"/>
      <c r="AB112" s="3"/>
      <c r="AC112" s="28">
        <f t="shared" si="9"/>
        <v>0</v>
      </c>
      <c r="AD112" s="176"/>
      <c r="AE112" s="58">
        <v>1.52</v>
      </c>
      <c r="AF112" s="58">
        <f t="shared" si="11"/>
        <v>0</v>
      </c>
      <c r="AG112" s="552"/>
      <c r="AH112" s="532"/>
      <c r="AI112" s="387"/>
      <c r="AJ112" s="387"/>
      <c r="AK112" s="387"/>
      <c r="AL112" s="390"/>
      <c r="AM112" s="387"/>
      <c r="AN112" s="387"/>
      <c r="AO112" s="387"/>
      <c r="AP112" s="387"/>
      <c r="AQ112" s="221"/>
      <c r="AR112" s="221"/>
      <c r="AS112" s="221"/>
      <c r="AT112" s="10"/>
      <c r="AU112" s="10"/>
      <c r="AV112" s="10"/>
      <c r="AW112" s="10"/>
      <c r="AX112" s="10"/>
      <c r="AY112" s="10"/>
    </row>
    <row r="113" spans="2:51" ht="30" customHeight="1" outlineLevel="1">
      <c r="B113" s="421"/>
      <c r="C113" s="617">
        <v>910617</v>
      </c>
      <c r="D113" s="494" t="s">
        <v>89</v>
      </c>
      <c r="E113" s="495" t="s">
        <v>21</v>
      </c>
      <c r="F113" s="495" t="s">
        <v>14</v>
      </c>
      <c r="G113" s="495">
        <v>2</v>
      </c>
      <c r="H113" s="536">
        <v>57.75</v>
      </c>
      <c r="I113" s="289"/>
      <c r="J113" s="4"/>
      <c r="K113" s="237"/>
      <c r="L113" s="228"/>
      <c r="M113" s="5"/>
      <c r="N113" s="39"/>
      <c r="O113" s="185"/>
      <c r="P113" s="168"/>
      <c r="Q113" s="6"/>
      <c r="R113" s="249"/>
      <c r="S113" s="83"/>
      <c r="T113" s="249"/>
      <c r="U113" s="120"/>
      <c r="V113" s="114"/>
      <c r="W113" s="3"/>
      <c r="X113" s="3"/>
      <c r="Y113" s="178"/>
      <c r="Z113" s="3"/>
      <c r="AA113" s="3"/>
      <c r="AB113" s="3"/>
      <c r="AC113" s="28">
        <f t="shared" si="9"/>
        <v>0</v>
      </c>
      <c r="AD113" s="176"/>
      <c r="AE113" s="58">
        <v>0.8</v>
      </c>
      <c r="AF113" s="58">
        <f t="shared" si="11"/>
        <v>0</v>
      </c>
      <c r="AG113" s="552"/>
      <c r="AH113" s="532"/>
      <c r="AI113" s="387"/>
      <c r="AJ113" s="387"/>
      <c r="AK113" s="387"/>
      <c r="AL113" s="390"/>
      <c r="AM113" s="387"/>
      <c r="AN113" s="387"/>
      <c r="AO113" s="387"/>
      <c r="AP113" s="387"/>
      <c r="AQ113" s="221"/>
      <c r="AR113" s="221"/>
      <c r="AS113" s="221"/>
      <c r="AT113" s="10"/>
      <c r="AU113" s="10"/>
      <c r="AV113" s="10"/>
      <c r="AW113" s="10"/>
      <c r="AX113" s="10"/>
      <c r="AY113" s="10"/>
    </row>
    <row r="114" spans="2:51" ht="30" customHeight="1" outlineLevel="1">
      <c r="B114" s="421"/>
      <c r="C114" s="617">
        <v>910618</v>
      </c>
      <c r="D114" s="494" t="s">
        <v>90</v>
      </c>
      <c r="E114" s="495" t="s">
        <v>21</v>
      </c>
      <c r="F114" s="495" t="s">
        <v>14</v>
      </c>
      <c r="G114" s="495">
        <v>2</v>
      </c>
      <c r="H114" s="536">
        <v>58.800000000000004</v>
      </c>
      <c r="I114" s="289"/>
      <c r="J114" s="4"/>
      <c r="K114" s="237"/>
      <c r="L114" s="228"/>
      <c r="M114" s="5"/>
      <c r="N114" s="39"/>
      <c r="O114" s="185"/>
      <c r="P114" s="168"/>
      <c r="Q114" s="6"/>
      <c r="R114" s="249"/>
      <c r="S114" s="83"/>
      <c r="T114" s="249"/>
      <c r="U114" s="120"/>
      <c r="V114" s="114"/>
      <c r="W114" s="3"/>
      <c r="X114" s="3"/>
      <c r="Y114" s="178"/>
      <c r="Z114" s="3"/>
      <c r="AA114" s="3"/>
      <c r="AB114" s="3"/>
      <c r="AC114" s="28">
        <f t="shared" si="9"/>
        <v>0</v>
      </c>
      <c r="AD114" s="176"/>
      <c r="AE114" s="58">
        <v>0.8</v>
      </c>
      <c r="AF114" s="58">
        <f t="shared" si="11"/>
        <v>0</v>
      </c>
      <c r="AG114" s="552"/>
      <c r="AH114" s="532"/>
      <c r="AI114" s="387"/>
      <c r="AJ114" s="387"/>
      <c r="AK114" s="387"/>
      <c r="AL114" s="390"/>
      <c r="AM114" s="387"/>
      <c r="AN114" s="387"/>
      <c r="AO114" s="387"/>
      <c r="AP114" s="387"/>
      <c r="AQ114" s="221"/>
      <c r="AR114" s="221"/>
      <c r="AS114" s="221"/>
      <c r="AT114" s="10"/>
      <c r="AU114" s="10"/>
      <c r="AV114" s="10"/>
      <c r="AW114" s="10"/>
      <c r="AX114" s="10"/>
      <c r="AY114" s="10"/>
    </row>
    <row r="115" spans="2:51" ht="30" customHeight="1" outlineLevel="1">
      <c r="B115" s="421"/>
      <c r="C115" s="617">
        <v>910619</v>
      </c>
      <c r="D115" s="494" t="s">
        <v>91</v>
      </c>
      <c r="E115" s="495" t="s">
        <v>21</v>
      </c>
      <c r="F115" s="495" t="s">
        <v>14</v>
      </c>
      <c r="G115" s="495">
        <v>2</v>
      </c>
      <c r="H115" s="536">
        <v>58.800000000000004</v>
      </c>
      <c r="I115" s="290"/>
      <c r="J115" s="7"/>
      <c r="K115" s="238"/>
      <c r="L115" s="229"/>
      <c r="M115" s="8"/>
      <c r="N115" s="37"/>
      <c r="O115" s="184"/>
      <c r="P115" s="169"/>
      <c r="Q115" s="9"/>
      <c r="R115" s="250"/>
      <c r="S115" s="84"/>
      <c r="T115" s="250"/>
      <c r="U115" s="122"/>
      <c r="V115" s="96"/>
      <c r="W115" s="3"/>
      <c r="X115" s="3"/>
      <c r="Y115" s="178"/>
      <c r="Z115" s="3"/>
      <c r="AA115" s="3"/>
      <c r="AB115" s="3"/>
      <c r="AC115" s="28">
        <f t="shared" si="9"/>
        <v>0</v>
      </c>
      <c r="AD115" s="176"/>
      <c r="AE115" s="58">
        <v>0.8</v>
      </c>
      <c r="AF115" s="58">
        <f t="shared" si="11"/>
        <v>0</v>
      </c>
      <c r="AG115" s="552"/>
      <c r="AH115" s="532"/>
      <c r="AI115" s="387"/>
      <c r="AJ115" s="387"/>
      <c r="AK115" s="387"/>
      <c r="AL115" s="390"/>
      <c r="AM115" s="387"/>
      <c r="AN115" s="387"/>
      <c r="AO115" s="387"/>
      <c r="AP115" s="387"/>
      <c r="AQ115" s="221"/>
      <c r="AR115" s="221"/>
      <c r="AS115" s="221"/>
      <c r="AT115" s="10"/>
      <c r="AU115" s="10"/>
      <c r="AV115" s="10"/>
      <c r="AW115" s="10"/>
      <c r="AX115" s="10"/>
      <c r="AY115" s="10"/>
    </row>
    <row r="116" spans="2:51" ht="30" customHeight="1" outlineLevel="1">
      <c r="B116" s="421"/>
      <c r="C116" s="617">
        <v>910604</v>
      </c>
      <c r="D116" s="494" t="s">
        <v>71</v>
      </c>
      <c r="E116" s="495" t="s">
        <v>21</v>
      </c>
      <c r="F116" s="495" t="s">
        <v>14</v>
      </c>
      <c r="G116" s="495">
        <v>2</v>
      </c>
      <c r="H116" s="536">
        <v>58.800000000000004</v>
      </c>
      <c r="I116" s="290"/>
      <c r="J116" s="7"/>
      <c r="K116" s="238"/>
      <c r="L116" s="229"/>
      <c r="M116" s="8"/>
      <c r="N116" s="37"/>
      <c r="O116" s="184"/>
      <c r="P116" s="169"/>
      <c r="Q116" s="9"/>
      <c r="R116" s="250"/>
      <c r="S116" s="84"/>
      <c r="T116" s="250"/>
      <c r="U116" s="122"/>
      <c r="V116" s="96"/>
      <c r="W116" s="3"/>
      <c r="X116" s="3"/>
      <c r="Y116" s="3"/>
      <c r="Z116" s="3"/>
      <c r="AA116" s="3"/>
      <c r="AB116" s="3"/>
      <c r="AC116" s="28">
        <f t="shared" si="9"/>
        <v>0</v>
      </c>
      <c r="AD116" s="176"/>
      <c r="AE116" s="58">
        <v>0.6</v>
      </c>
      <c r="AF116" s="58">
        <f t="shared" si="11"/>
        <v>0</v>
      </c>
      <c r="AG116" s="552"/>
      <c r="AH116" s="532"/>
      <c r="AI116" s="387"/>
      <c r="AJ116" s="387"/>
      <c r="AK116" s="387"/>
      <c r="AL116" s="390"/>
      <c r="AM116" s="387"/>
      <c r="AN116" s="387"/>
      <c r="AO116" s="387"/>
      <c r="AP116" s="387"/>
      <c r="AQ116" s="221"/>
      <c r="AR116" s="221"/>
      <c r="AS116" s="221"/>
      <c r="AT116" s="10"/>
      <c r="AU116" s="10"/>
      <c r="AV116" s="10"/>
      <c r="AW116" s="10"/>
      <c r="AX116" s="10"/>
      <c r="AY116" s="10"/>
    </row>
    <row r="117" spans="2:51" ht="30" customHeight="1" outlineLevel="1">
      <c r="B117" s="421"/>
      <c r="C117" s="617">
        <v>910605</v>
      </c>
      <c r="D117" s="494" t="s">
        <v>74</v>
      </c>
      <c r="E117" s="495" t="s">
        <v>22</v>
      </c>
      <c r="F117" s="495" t="s">
        <v>14</v>
      </c>
      <c r="G117" s="495">
        <v>2</v>
      </c>
      <c r="H117" s="536">
        <v>59.85</v>
      </c>
      <c r="I117" s="290"/>
      <c r="J117" s="7"/>
      <c r="K117" s="238"/>
      <c r="L117" s="229"/>
      <c r="M117" s="8"/>
      <c r="N117" s="37"/>
      <c r="O117" s="184"/>
      <c r="P117" s="169"/>
      <c r="Q117" s="9"/>
      <c r="R117" s="250"/>
      <c r="S117" s="84"/>
      <c r="T117" s="250"/>
      <c r="U117" s="122"/>
      <c r="V117" s="96"/>
      <c r="W117" s="3"/>
      <c r="X117" s="3"/>
      <c r="Y117" s="3"/>
      <c r="Z117" s="3"/>
      <c r="AA117" s="3"/>
      <c r="AB117" s="3"/>
      <c r="AC117" s="28">
        <f t="shared" si="9"/>
        <v>0</v>
      </c>
      <c r="AD117" s="176"/>
      <c r="AE117" s="58">
        <v>0.69</v>
      </c>
      <c r="AF117" s="58">
        <f t="shared" si="11"/>
        <v>0</v>
      </c>
      <c r="AG117" s="552"/>
      <c r="AH117" s="532"/>
      <c r="AI117" s="387"/>
      <c r="AJ117" s="387"/>
      <c r="AK117" s="387"/>
      <c r="AL117" s="390"/>
      <c r="AM117" s="387"/>
      <c r="AN117" s="387"/>
      <c r="AO117" s="387"/>
      <c r="AP117" s="387"/>
      <c r="AQ117" s="221"/>
      <c r="AR117" s="221"/>
      <c r="AS117" s="221"/>
      <c r="AT117" s="10"/>
      <c r="AU117" s="10"/>
      <c r="AV117" s="10"/>
      <c r="AW117" s="10"/>
      <c r="AX117" s="10"/>
      <c r="AY117" s="10"/>
    </row>
    <row r="118" spans="2:51" ht="30" customHeight="1" outlineLevel="1">
      <c r="B118" s="421"/>
      <c r="C118" s="617">
        <v>910606</v>
      </c>
      <c r="D118" s="494" t="s">
        <v>75</v>
      </c>
      <c r="E118" s="495" t="s">
        <v>36</v>
      </c>
      <c r="F118" s="495" t="s">
        <v>14</v>
      </c>
      <c r="G118" s="495">
        <v>2</v>
      </c>
      <c r="H118" s="536">
        <v>59.85</v>
      </c>
      <c r="I118" s="60"/>
      <c r="J118" s="61"/>
      <c r="K118" s="239"/>
      <c r="L118" s="230"/>
      <c r="M118" s="62"/>
      <c r="N118" s="63"/>
      <c r="O118" s="186"/>
      <c r="P118" s="166"/>
      <c r="Q118" s="64"/>
      <c r="R118" s="247"/>
      <c r="S118" s="88"/>
      <c r="T118" s="247"/>
      <c r="U118" s="121"/>
      <c r="V118" s="66"/>
      <c r="W118" s="3"/>
      <c r="X118" s="3"/>
      <c r="Y118" s="3"/>
      <c r="Z118" s="3"/>
      <c r="AA118" s="3"/>
      <c r="AB118" s="3"/>
      <c r="AC118" s="28">
        <f t="shared" si="9"/>
        <v>0</v>
      </c>
      <c r="AD118" s="176"/>
      <c r="AE118" s="58">
        <v>0.62</v>
      </c>
      <c r="AF118" s="58">
        <f t="shared" si="11"/>
        <v>0</v>
      </c>
      <c r="AG118" s="552"/>
      <c r="AH118" s="532"/>
      <c r="AI118" s="387"/>
      <c r="AJ118" s="387"/>
      <c r="AK118" s="387"/>
      <c r="AL118" s="390"/>
      <c r="AM118" s="387"/>
      <c r="AN118" s="387"/>
      <c r="AO118" s="387"/>
      <c r="AP118" s="387"/>
      <c r="AQ118" s="221"/>
      <c r="AR118" s="221"/>
      <c r="AS118" s="221"/>
      <c r="AT118" s="10"/>
      <c r="AU118" s="10"/>
      <c r="AV118" s="10"/>
      <c r="AW118" s="10"/>
      <c r="AX118" s="10"/>
      <c r="AY118" s="10"/>
    </row>
    <row r="119" spans="2:51" ht="30" customHeight="1" outlineLevel="1">
      <c r="B119" s="421"/>
      <c r="C119" s="617">
        <v>910607</v>
      </c>
      <c r="D119" s="494" t="s">
        <v>76</v>
      </c>
      <c r="E119" s="495" t="s">
        <v>21</v>
      </c>
      <c r="F119" s="495" t="s">
        <v>14</v>
      </c>
      <c r="G119" s="495">
        <v>6</v>
      </c>
      <c r="H119" s="536">
        <v>101.85000000000001</v>
      </c>
      <c r="I119" s="290"/>
      <c r="J119" s="7"/>
      <c r="K119" s="238"/>
      <c r="L119" s="229"/>
      <c r="M119" s="8"/>
      <c r="N119" s="37"/>
      <c r="O119" s="184"/>
      <c r="P119" s="169"/>
      <c r="Q119" s="9"/>
      <c r="R119" s="250"/>
      <c r="S119" s="84"/>
      <c r="T119" s="250"/>
      <c r="U119" s="122"/>
      <c r="V119" s="96"/>
      <c r="W119" s="3"/>
      <c r="X119" s="3"/>
      <c r="Y119" s="3"/>
      <c r="Z119" s="3"/>
      <c r="AA119" s="3"/>
      <c r="AB119" s="3"/>
      <c r="AC119" s="28">
        <f t="shared" si="9"/>
        <v>0</v>
      </c>
      <c r="AD119" s="176"/>
      <c r="AE119" s="58">
        <v>1.9</v>
      </c>
      <c r="AF119" s="58">
        <f t="shared" si="11"/>
        <v>0</v>
      </c>
      <c r="AG119" s="552"/>
      <c r="AH119" s="532"/>
      <c r="AI119" s="387"/>
      <c r="AJ119" s="387"/>
      <c r="AK119" s="387"/>
      <c r="AL119" s="390"/>
      <c r="AM119" s="387"/>
      <c r="AN119" s="387"/>
      <c r="AO119" s="387"/>
      <c r="AP119" s="387"/>
      <c r="AQ119" s="221"/>
      <c r="AR119" s="221"/>
      <c r="AS119" s="221"/>
      <c r="AT119" s="10"/>
      <c r="AU119" s="10"/>
      <c r="AV119" s="10"/>
      <c r="AW119" s="10"/>
      <c r="AX119" s="10"/>
      <c r="AY119" s="10"/>
    </row>
    <row r="120" spans="2:51" ht="30" customHeight="1" outlineLevel="1">
      <c r="B120" s="421"/>
      <c r="C120" s="617">
        <v>910608</v>
      </c>
      <c r="D120" s="494" t="s">
        <v>77</v>
      </c>
      <c r="E120" s="495" t="s">
        <v>21</v>
      </c>
      <c r="F120" s="495" t="s">
        <v>14</v>
      </c>
      <c r="G120" s="495">
        <v>6</v>
      </c>
      <c r="H120" s="536">
        <v>95.55</v>
      </c>
      <c r="I120" s="60"/>
      <c r="J120" s="7"/>
      <c r="K120" s="238"/>
      <c r="L120" s="229"/>
      <c r="M120" s="8"/>
      <c r="N120" s="37"/>
      <c r="O120" s="186"/>
      <c r="P120" s="166"/>
      <c r="Q120" s="9"/>
      <c r="R120" s="250"/>
      <c r="S120" s="84"/>
      <c r="T120" s="250"/>
      <c r="U120" s="122"/>
      <c r="V120" s="96"/>
      <c r="W120" s="3"/>
      <c r="X120" s="3"/>
      <c r="Y120" s="3"/>
      <c r="Z120" s="3"/>
      <c r="AA120" s="3"/>
      <c r="AB120" s="3"/>
      <c r="AC120" s="28">
        <f t="shared" ref="AC120:AC151" si="12">SUM(I120:V120)*H120</f>
        <v>0</v>
      </c>
      <c r="AD120" s="176"/>
      <c r="AE120" s="58">
        <v>1.3</v>
      </c>
      <c r="AF120" s="58">
        <f t="shared" si="11"/>
        <v>0</v>
      </c>
      <c r="AG120" s="552"/>
      <c r="AH120" s="532"/>
      <c r="AI120" s="387"/>
      <c r="AJ120" s="387"/>
      <c r="AK120" s="387"/>
      <c r="AL120" s="390"/>
      <c r="AM120" s="387"/>
      <c r="AN120" s="387"/>
      <c r="AO120" s="387"/>
      <c r="AP120" s="387"/>
      <c r="AQ120" s="221"/>
      <c r="AR120" s="221"/>
      <c r="AS120" s="221"/>
      <c r="AT120" s="10"/>
      <c r="AU120" s="10"/>
      <c r="AV120" s="10"/>
      <c r="AW120" s="10"/>
      <c r="AX120" s="10"/>
      <c r="AY120" s="10"/>
    </row>
    <row r="121" spans="2:51" ht="30" customHeight="1" outlineLevel="1">
      <c r="B121" s="421"/>
      <c r="C121" s="617">
        <v>910609</v>
      </c>
      <c r="D121" s="494" t="s">
        <v>78</v>
      </c>
      <c r="E121" s="495" t="s">
        <v>21</v>
      </c>
      <c r="F121" s="495" t="s">
        <v>41</v>
      </c>
      <c r="G121" s="495">
        <v>6</v>
      </c>
      <c r="H121" s="536">
        <v>70.350000000000009</v>
      </c>
      <c r="I121" s="290"/>
      <c r="J121" s="7"/>
      <c r="K121" s="238"/>
      <c r="L121" s="229"/>
      <c r="M121" s="8"/>
      <c r="N121" s="37"/>
      <c r="O121" s="184"/>
      <c r="P121" s="169"/>
      <c r="Q121" s="9"/>
      <c r="R121" s="250"/>
      <c r="S121" s="84"/>
      <c r="T121" s="250"/>
      <c r="U121" s="122"/>
      <c r="V121" s="96"/>
      <c r="W121" s="3"/>
      <c r="X121" s="3"/>
      <c r="Y121" s="3"/>
      <c r="Z121" s="3"/>
      <c r="AA121" s="3"/>
      <c r="AB121" s="3"/>
      <c r="AC121" s="28">
        <f t="shared" si="12"/>
        <v>0</v>
      </c>
      <c r="AD121" s="176"/>
      <c r="AE121" s="58">
        <v>0.52</v>
      </c>
      <c r="AF121" s="58">
        <f t="shared" si="11"/>
        <v>0</v>
      </c>
      <c r="AG121" s="552"/>
      <c r="AH121" s="532"/>
      <c r="AI121" s="387"/>
      <c r="AJ121" s="387"/>
      <c r="AK121" s="387"/>
      <c r="AL121" s="390"/>
      <c r="AM121" s="387"/>
      <c r="AN121" s="387"/>
      <c r="AO121" s="387"/>
      <c r="AP121" s="387"/>
      <c r="AQ121" s="221"/>
      <c r="AR121" s="221"/>
      <c r="AS121" s="221"/>
      <c r="AT121" s="10"/>
      <c r="AU121" s="10"/>
      <c r="AV121" s="10"/>
      <c r="AW121" s="10"/>
      <c r="AX121" s="10"/>
      <c r="AY121" s="10"/>
    </row>
    <row r="122" spans="2:51" ht="30" customHeight="1" outlineLevel="1">
      <c r="B122" s="421"/>
      <c r="C122" s="617">
        <v>910620</v>
      </c>
      <c r="D122" s="494" t="s">
        <v>97</v>
      </c>
      <c r="E122" s="495" t="s">
        <v>21</v>
      </c>
      <c r="F122" s="495" t="s">
        <v>41</v>
      </c>
      <c r="G122" s="495">
        <v>6</v>
      </c>
      <c r="H122" s="536">
        <v>70.350000000000009</v>
      </c>
      <c r="I122" s="290"/>
      <c r="J122" s="61"/>
      <c r="K122" s="239"/>
      <c r="L122" s="230"/>
      <c r="M122" s="62"/>
      <c r="N122" s="63"/>
      <c r="O122" s="186"/>
      <c r="P122" s="169"/>
      <c r="Q122" s="64"/>
      <c r="R122" s="247"/>
      <c r="S122" s="88"/>
      <c r="T122" s="247"/>
      <c r="U122" s="121"/>
      <c r="V122" s="66"/>
      <c r="W122" s="3"/>
      <c r="X122" s="3"/>
      <c r="Y122" s="178"/>
      <c r="Z122" s="3"/>
      <c r="AA122" s="3"/>
      <c r="AB122" s="3"/>
      <c r="AC122" s="28">
        <f t="shared" si="12"/>
        <v>0</v>
      </c>
      <c r="AD122" s="176"/>
      <c r="AE122" s="58">
        <v>0.5</v>
      </c>
      <c r="AF122" s="58">
        <f t="shared" si="11"/>
        <v>0</v>
      </c>
      <c r="AG122" s="552"/>
      <c r="AH122" s="532"/>
      <c r="AI122" s="387"/>
      <c r="AJ122" s="387"/>
      <c r="AK122" s="387"/>
      <c r="AL122" s="390"/>
      <c r="AM122" s="387"/>
      <c r="AN122" s="387"/>
      <c r="AO122" s="387"/>
      <c r="AP122" s="387"/>
      <c r="AQ122" s="221"/>
      <c r="AR122" s="221"/>
      <c r="AS122" s="221"/>
      <c r="AT122" s="10"/>
      <c r="AU122" s="10"/>
      <c r="AV122" s="10"/>
      <c r="AW122" s="10"/>
      <c r="AX122" s="10"/>
      <c r="AY122" s="10"/>
    </row>
    <row r="123" spans="2:51" ht="30" customHeight="1" outlineLevel="1">
      <c r="B123" s="421"/>
      <c r="C123" s="617">
        <v>910610</v>
      </c>
      <c r="D123" s="494" t="s">
        <v>93</v>
      </c>
      <c r="E123" s="495" t="s">
        <v>21</v>
      </c>
      <c r="F123" s="495" t="s">
        <v>15</v>
      </c>
      <c r="G123" s="495">
        <v>8</v>
      </c>
      <c r="H123" s="536">
        <v>52.5</v>
      </c>
      <c r="I123" s="290"/>
      <c r="J123" s="7"/>
      <c r="K123" s="238"/>
      <c r="L123" s="229"/>
      <c r="M123" s="8"/>
      <c r="N123" s="37"/>
      <c r="O123" s="184"/>
      <c r="P123" s="169"/>
      <c r="Q123" s="9"/>
      <c r="R123" s="250"/>
      <c r="S123" s="84"/>
      <c r="T123" s="250"/>
      <c r="U123" s="122"/>
      <c r="V123" s="96"/>
      <c r="W123" s="3"/>
      <c r="X123" s="3"/>
      <c r="Y123" s="3"/>
      <c r="Z123" s="3"/>
      <c r="AA123" s="3"/>
      <c r="AB123" s="3"/>
      <c r="AC123" s="28">
        <f t="shared" si="12"/>
        <v>0</v>
      </c>
      <c r="AD123" s="176"/>
      <c r="AE123" s="58">
        <v>0.43</v>
      </c>
      <c r="AF123" s="58">
        <f t="shared" si="11"/>
        <v>0</v>
      </c>
      <c r="AG123" s="552"/>
      <c r="AH123" s="532"/>
      <c r="AI123" s="387"/>
      <c r="AJ123" s="387"/>
      <c r="AK123" s="387"/>
      <c r="AL123" s="390"/>
      <c r="AM123" s="387"/>
      <c r="AN123" s="387"/>
      <c r="AO123" s="387"/>
      <c r="AP123" s="387"/>
      <c r="AQ123" s="221"/>
      <c r="AR123" s="221"/>
      <c r="AS123" s="221"/>
      <c r="AT123" s="10"/>
      <c r="AU123" s="10"/>
      <c r="AV123" s="10"/>
      <c r="AW123" s="10"/>
      <c r="AX123" s="10"/>
      <c r="AY123" s="10"/>
    </row>
    <row r="124" spans="2:51" ht="30" customHeight="1" outlineLevel="1" thickBot="1">
      <c r="B124" s="428"/>
      <c r="C124" s="620">
        <v>910621</v>
      </c>
      <c r="D124" s="496" t="s">
        <v>92</v>
      </c>
      <c r="E124" s="497" t="s">
        <v>21</v>
      </c>
      <c r="F124" s="497" t="s">
        <v>15</v>
      </c>
      <c r="G124" s="497">
        <v>8</v>
      </c>
      <c r="H124" s="543">
        <v>46.2</v>
      </c>
      <c r="I124" s="291"/>
      <c r="J124" s="16"/>
      <c r="K124" s="235"/>
      <c r="L124" s="226"/>
      <c r="M124" s="17"/>
      <c r="N124" s="40"/>
      <c r="O124" s="188"/>
      <c r="P124" s="171"/>
      <c r="Q124" s="18"/>
      <c r="R124" s="246"/>
      <c r="S124" s="85"/>
      <c r="T124" s="246"/>
      <c r="U124" s="118"/>
      <c r="V124" s="260"/>
      <c r="W124" s="3"/>
      <c r="X124" s="3"/>
      <c r="Y124" s="178"/>
      <c r="Z124" s="3"/>
      <c r="AA124" s="3"/>
      <c r="AB124" s="3"/>
      <c r="AC124" s="28">
        <f t="shared" si="12"/>
        <v>0</v>
      </c>
      <c r="AD124" s="176"/>
      <c r="AE124" s="58">
        <v>0.3</v>
      </c>
      <c r="AF124" s="58">
        <f t="shared" si="11"/>
        <v>0</v>
      </c>
      <c r="AG124" s="552"/>
      <c r="AH124" s="532"/>
      <c r="AI124" s="387"/>
      <c r="AJ124" s="387"/>
      <c r="AK124" s="387"/>
      <c r="AL124" s="390"/>
      <c r="AM124" s="387"/>
      <c r="AN124" s="387"/>
      <c r="AO124" s="387"/>
      <c r="AP124" s="387"/>
      <c r="AQ124" s="221"/>
      <c r="AR124" s="221"/>
      <c r="AS124" s="221"/>
      <c r="AT124" s="10"/>
      <c r="AU124" s="10"/>
      <c r="AV124" s="10"/>
      <c r="AW124" s="10"/>
      <c r="AX124" s="10"/>
      <c r="AY124" s="10"/>
    </row>
    <row r="125" spans="2:51" ht="40" customHeight="1">
      <c r="B125" s="429"/>
      <c r="C125" s="623">
        <v>910694</v>
      </c>
      <c r="D125" s="492" t="s">
        <v>98</v>
      </c>
      <c r="E125" s="493" t="s">
        <v>100</v>
      </c>
      <c r="F125" s="493" t="s">
        <v>87</v>
      </c>
      <c r="G125" s="493">
        <f>SUM(G123,G121,G120,G119,G118,G117,G116,G112,G111,G110,G106,G105,G104,G122,G124)</f>
        <v>58</v>
      </c>
      <c r="H125" s="535">
        <v>1359.75</v>
      </c>
      <c r="I125" s="292"/>
      <c r="J125" s="261"/>
      <c r="K125" s="262"/>
      <c r="L125" s="263"/>
      <c r="M125" s="264"/>
      <c r="N125" s="265"/>
      <c r="O125" s="266"/>
      <c r="P125" s="267"/>
      <c r="Q125" s="268"/>
      <c r="R125" s="269"/>
      <c r="S125" s="270"/>
      <c r="T125" s="269"/>
      <c r="U125" s="271"/>
      <c r="V125" s="272"/>
      <c r="W125" s="273"/>
      <c r="X125" s="273"/>
      <c r="Y125" s="273"/>
      <c r="Z125" s="273"/>
      <c r="AA125" s="273"/>
      <c r="AB125" s="273"/>
      <c r="AC125" s="274">
        <f t="shared" si="12"/>
        <v>0</v>
      </c>
      <c r="AD125" s="176"/>
      <c r="AE125" s="58">
        <f>SUM(AE123,AE121,AE120,AE119,AE118,AE117,AE116,AE112,AE111,AE110,AE106,AE105,AE104,AE122,AE124)</f>
        <v>17.54</v>
      </c>
      <c r="AF125" s="58">
        <f t="shared" si="11"/>
        <v>0</v>
      </c>
      <c r="AG125" s="552"/>
      <c r="AH125" s="532"/>
      <c r="AI125" s="387"/>
      <c r="AJ125" s="387"/>
      <c r="AK125" s="387"/>
      <c r="AL125" s="390"/>
      <c r="AM125" s="387"/>
      <c r="AN125" s="387"/>
      <c r="AO125" s="387"/>
      <c r="AP125" s="387"/>
      <c r="AQ125" s="221"/>
      <c r="AR125" s="221"/>
      <c r="AS125" s="221"/>
      <c r="AT125" s="10"/>
      <c r="AU125" s="10"/>
      <c r="AV125" s="10"/>
      <c r="AW125" s="10"/>
      <c r="AX125" s="10"/>
      <c r="AY125" s="10"/>
    </row>
    <row r="126" spans="2:51" ht="40" customHeight="1">
      <c r="B126" s="430"/>
      <c r="C126" s="624">
        <v>910695</v>
      </c>
      <c r="D126" s="494" t="s">
        <v>99</v>
      </c>
      <c r="E126" s="495" t="s">
        <v>25</v>
      </c>
      <c r="F126" s="495" t="s">
        <v>87</v>
      </c>
      <c r="G126" s="495">
        <f>SUM(G124,G123,G122,G121,G120,G119,G116,G115,G114,G113,G110,G109,G108,G107,G104)</f>
        <v>58</v>
      </c>
      <c r="H126" s="536">
        <v>1189.6500000000001</v>
      </c>
      <c r="I126" s="290"/>
      <c r="J126" s="7"/>
      <c r="K126" s="238"/>
      <c r="L126" s="229"/>
      <c r="M126" s="8"/>
      <c r="N126" s="37"/>
      <c r="O126" s="184"/>
      <c r="P126" s="169"/>
      <c r="Q126" s="9"/>
      <c r="R126" s="250"/>
      <c r="S126" s="84"/>
      <c r="T126" s="250"/>
      <c r="U126" s="122"/>
      <c r="V126" s="96"/>
      <c r="W126" s="3"/>
      <c r="X126" s="3"/>
      <c r="Y126" s="3"/>
      <c r="Z126" s="3"/>
      <c r="AA126" s="3"/>
      <c r="AB126" s="3"/>
      <c r="AC126" s="28">
        <f t="shared" si="12"/>
        <v>0</v>
      </c>
      <c r="AD126" s="176"/>
      <c r="AE126" s="58">
        <f>SUM(AE124,AE123,AE122,AE121,AE120,AE119,AE116,AE115,AE114,AE113,AE110,AE109,AE108,AE107,AE104)</f>
        <v>17.489999999999998</v>
      </c>
      <c r="AF126" s="58">
        <f t="shared" si="11"/>
        <v>0</v>
      </c>
      <c r="AG126" s="552"/>
      <c r="AH126" s="532"/>
      <c r="AI126" s="387"/>
      <c r="AJ126" s="387"/>
      <c r="AK126" s="387"/>
      <c r="AL126" s="390"/>
      <c r="AM126" s="387"/>
      <c r="AN126" s="387"/>
      <c r="AO126" s="387"/>
      <c r="AP126" s="387"/>
      <c r="AQ126" s="221"/>
      <c r="AR126" s="221"/>
      <c r="AS126" s="221"/>
      <c r="AT126" s="10"/>
      <c r="AU126" s="10"/>
      <c r="AV126" s="10"/>
      <c r="AW126" s="10"/>
      <c r="AX126" s="10"/>
      <c r="AY126" s="10"/>
    </row>
    <row r="127" spans="2:51" ht="40" customHeight="1" thickBot="1">
      <c r="B127" s="431"/>
      <c r="C127" s="625">
        <v>910693</v>
      </c>
      <c r="D127" s="496" t="s">
        <v>79</v>
      </c>
      <c r="E127" s="497" t="s">
        <v>24</v>
      </c>
      <c r="F127" s="497" t="s">
        <v>87</v>
      </c>
      <c r="G127" s="497">
        <f>SUM(G104:G124)</f>
        <v>70</v>
      </c>
      <c r="H127" s="543">
        <v>1816.5</v>
      </c>
      <c r="I127" s="293"/>
      <c r="J127" s="275"/>
      <c r="K127" s="276"/>
      <c r="L127" s="277"/>
      <c r="M127" s="278"/>
      <c r="N127" s="279"/>
      <c r="O127" s="190"/>
      <c r="P127" s="175"/>
      <c r="Q127" s="280"/>
      <c r="R127" s="281"/>
      <c r="S127" s="282"/>
      <c r="T127" s="281"/>
      <c r="U127" s="283"/>
      <c r="V127" s="284"/>
      <c r="W127" s="285"/>
      <c r="X127" s="285"/>
      <c r="Y127" s="285"/>
      <c r="Z127" s="285"/>
      <c r="AA127" s="285"/>
      <c r="AB127" s="285"/>
      <c r="AC127" s="286">
        <f t="shared" si="12"/>
        <v>0</v>
      </c>
      <c r="AD127" s="176"/>
      <c r="AE127" s="58">
        <f>SUM(AE104:AE124)</f>
        <v>25.940000000000005</v>
      </c>
      <c r="AF127" s="58">
        <f t="shared" si="11"/>
        <v>0</v>
      </c>
      <c r="AG127" s="552"/>
      <c r="AH127" s="532"/>
      <c r="AI127" s="387"/>
      <c r="AJ127" s="387"/>
      <c r="AK127" s="387"/>
      <c r="AL127" s="390"/>
      <c r="AM127" s="387"/>
      <c r="AN127" s="387"/>
      <c r="AO127" s="387"/>
      <c r="AP127" s="387"/>
      <c r="AQ127" s="221"/>
      <c r="AR127" s="221"/>
      <c r="AS127" s="221"/>
      <c r="AT127" s="10"/>
      <c r="AU127" s="10"/>
      <c r="AV127" s="10"/>
      <c r="AW127" s="10"/>
      <c r="AX127" s="10"/>
      <c r="AY127" s="10"/>
    </row>
    <row r="128" spans="2:51" ht="20" customHeight="1" outlineLevel="1">
      <c r="B128" s="432"/>
      <c r="C128" s="623">
        <v>910501</v>
      </c>
      <c r="D128" s="501" t="s">
        <v>80</v>
      </c>
      <c r="E128" s="504" t="s">
        <v>22</v>
      </c>
      <c r="F128" s="505" t="s">
        <v>81</v>
      </c>
      <c r="G128" s="505">
        <v>2</v>
      </c>
      <c r="H128" s="535">
        <v>100.80000000000001</v>
      </c>
      <c r="I128" s="289"/>
      <c r="J128" s="4"/>
      <c r="K128" s="237"/>
      <c r="L128" s="228"/>
      <c r="M128" s="5"/>
      <c r="N128" s="39"/>
      <c r="O128" s="185"/>
      <c r="P128" s="168"/>
      <c r="Q128" s="6"/>
      <c r="R128" s="249"/>
      <c r="S128" s="83"/>
      <c r="T128" s="120"/>
      <c r="U128" s="120"/>
      <c r="V128" s="22"/>
      <c r="W128" s="3"/>
      <c r="X128" s="3"/>
      <c r="Y128" s="3"/>
      <c r="Z128" s="3"/>
      <c r="AA128" s="3"/>
      <c r="AB128" s="3"/>
      <c r="AC128" s="59">
        <f t="shared" si="12"/>
        <v>0</v>
      </c>
      <c r="AD128" s="176"/>
      <c r="AE128" s="58">
        <v>1.25</v>
      </c>
      <c r="AF128" s="58">
        <f t="shared" si="11"/>
        <v>0</v>
      </c>
      <c r="AG128" s="552"/>
      <c r="AH128" s="532"/>
      <c r="AI128" s="387"/>
      <c r="AJ128" s="387"/>
      <c r="AK128" s="387"/>
      <c r="AL128" s="390"/>
      <c r="AM128" s="387"/>
      <c r="AN128" s="387"/>
      <c r="AO128" s="387"/>
      <c r="AP128" s="387"/>
      <c r="AQ128" s="221"/>
      <c r="AR128" s="221"/>
      <c r="AS128" s="221"/>
      <c r="AT128" s="10"/>
      <c r="AU128" s="10"/>
      <c r="AV128" s="10"/>
      <c r="AW128" s="10"/>
      <c r="AX128" s="10"/>
      <c r="AY128" s="10"/>
    </row>
    <row r="129" spans="2:51" ht="20" customHeight="1" outlineLevel="1">
      <c r="B129" s="433"/>
      <c r="C129" s="624">
        <v>910504</v>
      </c>
      <c r="D129" s="506" t="s">
        <v>9</v>
      </c>
      <c r="E129" s="507" t="s">
        <v>25</v>
      </c>
      <c r="F129" s="508" t="s">
        <v>12</v>
      </c>
      <c r="G129" s="508">
        <v>4</v>
      </c>
      <c r="H129" s="536">
        <v>68.25</v>
      </c>
      <c r="I129" s="289"/>
      <c r="J129" s="7"/>
      <c r="K129" s="238"/>
      <c r="L129" s="229"/>
      <c r="M129" s="8"/>
      <c r="N129" s="37"/>
      <c r="O129" s="184"/>
      <c r="P129" s="169"/>
      <c r="Q129" s="9"/>
      <c r="R129" s="250"/>
      <c r="S129" s="84"/>
      <c r="T129" s="122"/>
      <c r="U129" s="122"/>
      <c r="V129" s="20"/>
      <c r="W129" s="3"/>
      <c r="X129" s="3"/>
      <c r="Y129" s="3"/>
      <c r="Z129" s="3"/>
      <c r="AA129" s="3"/>
      <c r="AB129" s="3"/>
      <c r="AC129" s="15">
        <f t="shared" si="12"/>
        <v>0</v>
      </c>
      <c r="AD129" s="176"/>
      <c r="AE129" s="58">
        <v>0.99</v>
      </c>
      <c r="AF129" s="58">
        <f t="shared" si="11"/>
        <v>0</v>
      </c>
      <c r="AG129" s="552"/>
      <c r="AH129" s="532"/>
      <c r="AI129" s="387"/>
      <c r="AJ129" s="387"/>
      <c r="AK129" s="387"/>
      <c r="AL129" s="390"/>
      <c r="AM129" s="387"/>
      <c r="AN129" s="387"/>
      <c r="AO129" s="387"/>
      <c r="AP129" s="387"/>
      <c r="AQ129" s="221"/>
      <c r="AR129" s="221"/>
      <c r="AS129" s="221"/>
      <c r="AT129" s="10"/>
      <c r="AU129" s="10"/>
      <c r="AV129" s="10"/>
      <c r="AW129" s="10"/>
      <c r="AX129" s="10"/>
      <c r="AY129" s="10"/>
    </row>
    <row r="130" spans="2:51" ht="20" customHeight="1" outlineLevel="1">
      <c r="B130" s="433"/>
      <c r="C130" s="624">
        <v>910513</v>
      </c>
      <c r="D130" s="506" t="s">
        <v>66</v>
      </c>
      <c r="E130" s="507" t="s">
        <v>21</v>
      </c>
      <c r="F130" s="508" t="s">
        <v>12</v>
      </c>
      <c r="G130" s="508">
        <v>4</v>
      </c>
      <c r="H130" s="536">
        <v>60.900000000000006</v>
      </c>
      <c r="I130" s="289"/>
      <c r="J130" s="7"/>
      <c r="K130" s="238"/>
      <c r="L130" s="229"/>
      <c r="M130" s="8"/>
      <c r="N130" s="37"/>
      <c r="O130" s="184"/>
      <c r="P130" s="169"/>
      <c r="Q130" s="9"/>
      <c r="R130" s="250"/>
      <c r="S130" s="84"/>
      <c r="T130" s="122"/>
      <c r="U130" s="122"/>
      <c r="V130" s="20"/>
      <c r="W130" s="3"/>
      <c r="X130" s="3"/>
      <c r="Y130" s="3"/>
      <c r="Z130" s="3"/>
      <c r="AA130" s="3"/>
      <c r="AB130" s="3"/>
      <c r="AC130" s="15">
        <f t="shared" si="12"/>
        <v>0</v>
      </c>
      <c r="AD130" s="176"/>
      <c r="AE130" s="58">
        <v>0.66</v>
      </c>
      <c r="AF130" s="58">
        <f t="shared" si="11"/>
        <v>0</v>
      </c>
      <c r="AG130" s="552"/>
      <c r="AH130" s="532"/>
      <c r="AI130" s="387"/>
      <c r="AJ130" s="387"/>
      <c r="AK130" s="387"/>
      <c r="AL130" s="390"/>
      <c r="AM130" s="387"/>
      <c r="AN130" s="387"/>
      <c r="AO130" s="387"/>
      <c r="AP130" s="387"/>
      <c r="AQ130" s="221"/>
      <c r="AR130" s="221"/>
      <c r="AS130" s="221"/>
      <c r="AT130" s="10"/>
      <c r="AU130" s="10"/>
      <c r="AV130" s="10"/>
      <c r="AW130" s="10"/>
      <c r="AX130" s="10"/>
      <c r="AY130" s="10"/>
    </row>
    <row r="131" spans="2:51" ht="20" customHeight="1" outlineLevel="1">
      <c r="B131" s="433"/>
      <c r="C131" s="624">
        <v>910509</v>
      </c>
      <c r="D131" s="506" t="s">
        <v>82</v>
      </c>
      <c r="E131" s="508" t="s">
        <v>21</v>
      </c>
      <c r="F131" s="508" t="s">
        <v>41</v>
      </c>
      <c r="G131" s="508">
        <v>4</v>
      </c>
      <c r="H131" s="536">
        <v>46.2</v>
      </c>
      <c r="I131" s="289"/>
      <c r="J131" s="7"/>
      <c r="K131" s="238"/>
      <c r="L131" s="229"/>
      <c r="M131" s="8"/>
      <c r="N131" s="37"/>
      <c r="O131" s="184"/>
      <c r="P131" s="169"/>
      <c r="Q131" s="9"/>
      <c r="R131" s="250"/>
      <c r="S131" s="84"/>
      <c r="T131" s="122"/>
      <c r="U131" s="122"/>
      <c r="V131" s="20"/>
      <c r="W131" s="3"/>
      <c r="X131" s="3"/>
      <c r="Y131" s="3"/>
      <c r="Z131" s="3"/>
      <c r="AA131" s="3"/>
      <c r="AB131" s="3"/>
      <c r="AC131" s="15">
        <f t="shared" si="12"/>
        <v>0</v>
      </c>
      <c r="AD131" s="176"/>
      <c r="AE131" s="58">
        <v>0.5</v>
      </c>
      <c r="AF131" s="58">
        <f t="shared" si="11"/>
        <v>0</v>
      </c>
      <c r="AG131" s="552"/>
      <c r="AH131" s="532"/>
      <c r="AI131" s="387"/>
      <c r="AJ131" s="387"/>
      <c r="AK131" s="387"/>
      <c r="AL131" s="390"/>
      <c r="AM131" s="387"/>
      <c r="AN131" s="387"/>
      <c r="AO131" s="387"/>
      <c r="AP131" s="387"/>
      <c r="AQ131" s="221"/>
      <c r="AR131" s="221"/>
      <c r="AS131" s="221"/>
      <c r="AT131" s="10"/>
      <c r="AU131" s="10"/>
      <c r="AV131" s="10"/>
      <c r="AW131" s="10"/>
      <c r="AX131" s="10"/>
      <c r="AY131" s="10"/>
    </row>
    <row r="132" spans="2:51" ht="20" customHeight="1" outlineLevel="1">
      <c r="B132" s="433"/>
      <c r="C132" s="624">
        <v>910506</v>
      </c>
      <c r="D132" s="506" t="s">
        <v>10</v>
      </c>
      <c r="E132" s="508" t="s">
        <v>21</v>
      </c>
      <c r="F132" s="508" t="s">
        <v>13</v>
      </c>
      <c r="G132" s="508">
        <v>8</v>
      </c>
      <c r="H132" s="536">
        <v>78.75</v>
      </c>
      <c r="I132" s="289"/>
      <c r="J132" s="7"/>
      <c r="K132" s="238"/>
      <c r="L132" s="229"/>
      <c r="M132" s="8"/>
      <c r="N132" s="37"/>
      <c r="O132" s="184"/>
      <c r="P132" s="169"/>
      <c r="Q132" s="9"/>
      <c r="R132" s="250"/>
      <c r="S132" s="84"/>
      <c r="T132" s="122"/>
      <c r="U132" s="122"/>
      <c r="V132" s="20"/>
      <c r="W132" s="3"/>
      <c r="X132" s="3"/>
      <c r="Y132" s="3"/>
      <c r="Z132" s="3"/>
      <c r="AA132" s="3"/>
      <c r="AB132" s="3"/>
      <c r="AC132" s="15">
        <f t="shared" si="12"/>
        <v>0</v>
      </c>
      <c r="AD132" s="176"/>
      <c r="AE132" s="58">
        <v>0.72</v>
      </c>
      <c r="AF132" s="58">
        <f t="shared" si="11"/>
        <v>0</v>
      </c>
      <c r="AG132" s="552"/>
      <c r="AH132" s="532"/>
      <c r="AI132" s="387"/>
      <c r="AJ132" s="387"/>
      <c r="AK132" s="387"/>
      <c r="AL132" s="390"/>
      <c r="AM132" s="387"/>
      <c r="AN132" s="387"/>
      <c r="AO132" s="387"/>
      <c r="AP132" s="387"/>
      <c r="AQ132" s="221"/>
      <c r="AR132" s="221"/>
      <c r="AS132" s="221"/>
      <c r="AT132" s="10"/>
      <c r="AU132" s="10"/>
      <c r="AV132" s="10"/>
      <c r="AW132" s="10"/>
      <c r="AX132" s="10"/>
      <c r="AY132" s="10"/>
    </row>
    <row r="133" spans="2:51" ht="20" customHeight="1" outlineLevel="1">
      <c r="B133" s="433"/>
      <c r="C133" s="624">
        <v>910507</v>
      </c>
      <c r="D133" s="506" t="s">
        <v>67</v>
      </c>
      <c r="E133" s="508" t="s">
        <v>21</v>
      </c>
      <c r="F133" s="508" t="s">
        <v>13</v>
      </c>
      <c r="G133" s="508">
        <v>6</v>
      </c>
      <c r="H133" s="536">
        <v>66.150000000000006</v>
      </c>
      <c r="I133" s="289"/>
      <c r="J133" s="7"/>
      <c r="K133" s="238"/>
      <c r="L133" s="229"/>
      <c r="M133" s="8"/>
      <c r="N133" s="37"/>
      <c r="O133" s="184"/>
      <c r="P133" s="169"/>
      <c r="Q133" s="9"/>
      <c r="R133" s="250"/>
      <c r="S133" s="84"/>
      <c r="T133" s="122"/>
      <c r="U133" s="122"/>
      <c r="V133" s="20"/>
      <c r="W133" s="3"/>
      <c r="X133" s="3"/>
      <c r="Y133" s="3"/>
      <c r="Z133" s="3"/>
      <c r="AA133" s="3"/>
      <c r="AB133" s="3"/>
      <c r="AC133" s="15">
        <f t="shared" si="12"/>
        <v>0</v>
      </c>
      <c r="AD133" s="176"/>
      <c r="AE133" s="58">
        <v>0.38</v>
      </c>
      <c r="AF133" s="58">
        <f t="shared" si="11"/>
        <v>0</v>
      </c>
      <c r="AG133" s="552"/>
      <c r="AH133" s="532"/>
      <c r="AI133" s="387"/>
      <c r="AJ133" s="387"/>
      <c r="AK133" s="387"/>
      <c r="AL133" s="390"/>
      <c r="AM133" s="387"/>
      <c r="AN133" s="387"/>
      <c r="AO133" s="387"/>
      <c r="AP133" s="387"/>
      <c r="AQ133" s="221"/>
      <c r="AR133" s="221"/>
      <c r="AS133" s="221"/>
      <c r="AT133" s="10"/>
      <c r="AU133" s="10"/>
      <c r="AV133" s="10"/>
      <c r="AW133" s="10"/>
      <c r="AX133" s="10"/>
      <c r="AY133" s="10"/>
    </row>
    <row r="134" spans="2:51" ht="20" customHeight="1" outlineLevel="1">
      <c r="B134" s="433"/>
      <c r="C134" s="624">
        <v>910508</v>
      </c>
      <c r="D134" s="506" t="s">
        <v>101</v>
      </c>
      <c r="E134" s="508" t="s">
        <v>21</v>
      </c>
      <c r="F134" s="508" t="s">
        <v>15</v>
      </c>
      <c r="G134" s="508">
        <v>8</v>
      </c>
      <c r="H134" s="536">
        <v>61.95</v>
      </c>
      <c r="I134" s="289"/>
      <c r="J134" s="7"/>
      <c r="K134" s="238"/>
      <c r="L134" s="229"/>
      <c r="M134" s="8"/>
      <c r="N134" s="37"/>
      <c r="O134" s="184"/>
      <c r="P134" s="169"/>
      <c r="Q134" s="9"/>
      <c r="R134" s="250"/>
      <c r="S134" s="84"/>
      <c r="T134" s="122"/>
      <c r="U134" s="122"/>
      <c r="V134" s="20"/>
      <c r="W134" s="3"/>
      <c r="X134" s="3"/>
      <c r="Y134" s="3"/>
      <c r="Z134" s="3"/>
      <c r="AA134" s="3"/>
      <c r="AB134" s="3"/>
      <c r="AC134" s="15">
        <f t="shared" si="12"/>
        <v>0</v>
      </c>
      <c r="AD134" s="176"/>
      <c r="AE134" s="58">
        <v>0.24</v>
      </c>
      <c r="AF134" s="58">
        <f t="shared" si="11"/>
        <v>0</v>
      </c>
      <c r="AG134" s="552"/>
      <c r="AH134" s="532"/>
      <c r="AI134" s="387"/>
      <c r="AJ134" s="387"/>
      <c r="AK134" s="387"/>
      <c r="AL134" s="390"/>
      <c r="AM134" s="387"/>
      <c r="AN134" s="387"/>
      <c r="AO134" s="387"/>
      <c r="AP134" s="387"/>
      <c r="AQ134" s="221"/>
      <c r="AR134" s="221"/>
      <c r="AS134" s="221"/>
      <c r="AT134" s="10"/>
      <c r="AU134" s="10"/>
      <c r="AV134" s="10"/>
      <c r="AW134" s="10"/>
      <c r="AX134" s="10"/>
      <c r="AY134" s="10"/>
    </row>
    <row r="135" spans="2:51" ht="20" customHeight="1" outlineLevel="1">
      <c r="B135" s="433"/>
      <c r="C135" s="624">
        <v>910510</v>
      </c>
      <c r="D135" s="506" t="s">
        <v>65</v>
      </c>
      <c r="E135" s="508" t="s">
        <v>21</v>
      </c>
      <c r="F135" s="508" t="s">
        <v>15</v>
      </c>
      <c r="G135" s="508">
        <v>4</v>
      </c>
      <c r="H135" s="536">
        <v>22.05</v>
      </c>
      <c r="I135" s="289"/>
      <c r="J135" s="7"/>
      <c r="K135" s="238"/>
      <c r="L135" s="229"/>
      <c r="M135" s="8"/>
      <c r="N135" s="37"/>
      <c r="O135" s="184"/>
      <c r="P135" s="169"/>
      <c r="Q135" s="9"/>
      <c r="R135" s="250"/>
      <c r="S135" s="84"/>
      <c r="T135" s="122"/>
      <c r="U135" s="122"/>
      <c r="V135" s="20"/>
      <c r="W135" s="3"/>
      <c r="X135" s="3"/>
      <c r="Y135" s="3"/>
      <c r="Z135" s="3"/>
      <c r="AA135" s="3"/>
      <c r="AB135" s="3"/>
      <c r="AC135" s="15">
        <f t="shared" si="12"/>
        <v>0</v>
      </c>
      <c r="AD135" s="176"/>
      <c r="AE135" s="58">
        <v>0.127</v>
      </c>
      <c r="AF135" s="58">
        <f t="shared" si="11"/>
        <v>0</v>
      </c>
      <c r="AG135" s="552"/>
      <c r="AH135" s="532"/>
      <c r="AI135" s="387"/>
      <c r="AJ135" s="387"/>
      <c r="AK135" s="387"/>
      <c r="AL135" s="390"/>
      <c r="AM135" s="387"/>
      <c r="AN135" s="387"/>
      <c r="AO135" s="387"/>
      <c r="AP135" s="387"/>
      <c r="AQ135" s="221"/>
      <c r="AR135" s="221"/>
      <c r="AS135" s="221"/>
      <c r="AT135" s="10"/>
      <c r="AU135" s="10"/>
      <c r="AV135" s="10"/>
      <c r="AW135" s="10"/>
      <c r="AX135" s="10"/>
      <c r="AY135" s="10"/>
    </row>
    <row r="136" spans="2:51" ht="20" customHeight="1" outlineLevel="1">
      <c r="B136" s="433"/>
      <c r="C136" s="624">
        <v>910511</v>
      </c>
      <c r="D136" s="494" t="s">
        <v>64</v>
      </c>
      <c r="E136" s="495" t="s">
        <v>21</v>
      </c>
      <c r="F136" s="495" t="s">
        <v>37</v>
      </c>
      <c r="G136" s="495">
        <v>10</v>
      </c>
      <c r="H136" s="536">
        <v>42</v>
      </c>
      <c r="I136" s="289"/>
      <c r="J136" s="7"/>
      <c r="K136" s="238"/>
      <c r="L136" s="229"/>
      <c r="M136" s="8"/>
      <c r="N136" s="37"/>
      <c r="O136" s="184"/>
      <c r="P136" s="169"/>
      <c r="Q136" s="9"/>
      <c r="R136" s="250"/>
      <c r="S136" s="84"/>
      <c r="T136" s="122"/>
      <c r="U136" s="122"/>
      <c r="V136" s="20"/>
      <c r="W136" s="3"/>
      <c r="X136" s="3"/>
      <c r="Y136" s="3"/>
      <c r="Z136" s="3"/>
      <c r="AA136" s="3"/>
      <c r="AB136" s="3"/>
      <c r="AC136" s="15">
        <f t="shared" si="12"/>
        <v>0</v>
      </c>
      <c r="AD136" s="176"/>
      <c r="AE136" s="58">
        <v>0.2</v>
      </c>
      <c r="AF136" s="58">
        <f t="shared" ref="AF136:AF167" si="13">SUM(I136:V136)*AE136</f>
        <v>0</v>
      </c>
      <c r="AG136" s="552"/>
      <c r="AH136" s="532"/>
      <c r="AI136" s="387"/>
      <c r="AJ136" s="387"/>
      <c r="AK136" s="387"/>
      <c r="AL136" s="390"/>
      <c r="AM136" s="387"/>
      <c r="AN136" s="387"/>
      <c r="AO136" s="387"/>
      <c r="AP136" s="387"/>
      <c r="AQ136" s="221"/>
      <c r="AR136" s="221"/>
      <c r="AS136" s="221"/>
      <c r="AT136" s="10"/>
      <c r="AU136" s="10"/>
      <c r="AV136" s="10"/>
      <c r="AW136" s="10"/>
      <c r="AX136" s="10"/>
      <c r="AY136" s="10"/>
    </row>
    <row r="137" spans="2:51" ht="20" customHeight="1" outlineLevel="1" thickBot="1">
      <c r="B137" s="434"/>
      <c r="C137" s="625">
        <v>910512</v>
      </c>
      <c r="D137" s="496" t="s">
        <v>63</v>
      </c>
      <c r="E137" s="497" t="s">
        <v>21</v>
      </c>
      <c r="F137" s="497" t="s">
        <v>19</v>
      </c>
      <c r="G137" s="497">
        <v>11</v>
      </c>
      <c r="H137" s="537">
        <v>40.950000000000003</v>
      </c>
      <c r="I137" s="289"/>
      <c r="J137" s="16"/>
      <c r="K137" s="235"/>
      <c r="L137" s="226"/>
      <c r="M137" s="17"/>
      <c r="N137" s="40"/>
      <c r="O137" s="188"/>
      <c r="P137" s="171"/>
      <c r="Q137" s="18"/>
      <c r="R137" s="246"/>
      <c r="S137" s="85"/>
      <c r="T137" s="118"/>
      <c r="U137" s="118"/>
      <c r="V137" s="23"/>
      <c r="W137" s="3"/>
      <c r="X137" s="3"/>
      <c r="Y137" s="3"/>
      <c r="Z137" s="3"/>
      <c r="AA137" s="3"/>
      <c r="AB137" s="3"/>
      <c r="AC137" s="28">
        <f t="shared" si="12"/>
        <v>0</v>
      </c>
      <c r="AD137" s="176"/>
      <c r="AE137" s="58">
        <v>0.11</v>
      </c>
      <c r="AF137" s="58">
        <f t="shared" si="13"/>
        <v>0</v>
      </c>
      <c r="AG137" s="552"/>
      <c r="AH137" s="532"/>
      <c r="AI137" s="387"/>
      <c r="AJ137" s="387"/>
      <c r="AK137" s="387"/>
      <c r="AL137" s="390"/>
      <c r="AM137" s="387"/>
      <c r="AN137" s="387"/>
      <c r="AO137" s="387"/>
      <c r="AP137" s="387"/>
      <c r="AQ137" s="221"/>
      <c r="AR137" s="221"/>
      <c r="AS137" s="221"/>
      <c r="AT137" s="10"/>
      <c r="AU137" s="10"/>
      <c r="AV137" s="10"/>
      <c r="AW137" s="10"/>
      <c r="AX137" s="10"/>
      <c r="AY137" s="10"/>
    </row>
    <row r="138" spans="2:51" ht="40" customHeight="1" thickBot="1">
      <c r="B138" s="435"/>
      <c r="C138" s="626">
        <v>910592</v>
      </c>
      <c r="D138" s="509" t="s">
        <v>58</v>
      </c>
      <c r="E138" s="500" t="s">
        <v>229</v>
      </c>
      <c r="F138" s="500" t="s">
        <v>177</v>
      </c>
      <c r="G138" s="500">
        <f>(SUM(G128,G129,G130,G131,G132,G133,G134,G135,G136,G137))</f>
        <v>61</v>
      </c>
      <c r="H138" s="544">
        <v>588</v>
      </c>
      <c r="I138" s="333"/>
      <c r="J138" s="78"/>
      <c r="K138" s="242"/>
      <c r="L138" s="233"/>
      <c r="M138" s="79"/>
      <c r="N138" s="80"/>
      <c r="O138" s="191"/>
      <c r="P138" s="179"/>
      <c r="Q138" s="81"/>
      <c r="R138" s="334"/>
      <c r="S138" s="89"/>
      <c r="T138" s="124"/>
      <c r="U138" s="124"/>
      <c r="V138" s="82"/>
      <c r="W138" s="255"/>
      <c r="X138" s="255"/>
      <c r="Y138" s="255"/>
      <c r="Z138" s="255"/>
      <c r="AA138" s="255"/>
      <c r="AB138" s="255"/>
      <c r="AC138" s="335">
        <f t="shared" si="12"/>
        <v>0</v>
      </c>
      <c r="AD138" s="176"/>
      <c r="AE138" s="58">
        <f>(SUM(AE128,AE129,AE130,AE131,AE132,AE133,AE134,AE135,AE136,AE137))</f>
        <v>5.1770000000000005</v>
      </c>
      <c r="AF138" s="58">
        <f t="shared" si="13"/>
        <v>0</v>
      </c>
      <c r="AG138" s="552"/>
      <c r="AH138" s="532"/>
      <c r="AI138" s="387"/>
      <c r="AJ138" s="387"/>
      <c r="AK138" s="387"/>
      <c r="AL138" s="390"/>
      <c r="AM138" s="387"/>
      <c r="AN138" s="387"/>
      <c r="AO138" s="387"/>
      <c r="AP138" s="387"/>
      <c r="AQ138" s="221"/>
      <c r="AR138" s="221"/>
      <c r="AS138" s="221"/>
      <c r="AT138" s="10"/>
      <c r="AU138" s="10"/>
      <c r="AV138" s="10"/>
      <c r="AW138" s="10"/>
      <c r="AX138" s="10"/>
      <c r="AY138" s="10"/>
    </row>
    <row r="139" spans="2:51" ht="30" customHeight="1" outlineLevel="1">
      <c r="B139" s="432"/>
      <c r="C139" s="623">
        <v>13001</v>
      </c>
      <c r="D139" s="501" t="s">
        <v>243</v>
      </c>
      <c r="E139" s="493" t="s">
        <v>36</v>
      </c>
      <c r="F139" s="493" t="s">
        <v>16</v>
      </c>
      <c r="G139" s="493">
        <v>2</v>
      </c>
      <c r="H139" s="535">
        <v>85.05</v>
      </c>
      <c r="I139" s="289"/>
      <c r="J139" s="4"/>
      <c r="K139" s="237"/>
      <c r="L139" s="228"/>
      <c r="M139" s="5"/>
      <c r="N139" s="39"/>
      <c r="O139" s="185"/>
      <c r="P139" s="168"/>
      <c r="Q139" s="6"/>
      <c r="R139" s="249"/>
      <c r="S139" s="83"/>
      <c r="T139" s="120"/>
      <c r="U139" s="120"/>
      <c r="V139" s="102"/>
      <c r="W139" s="105"/>
      <c r="X139" s="29"/>
      <c r="Y139" s="178"/>
      <c r="Z139" s="29"/>
      <c r="AA139" s="29"/>
      <c r="AB139" s="30"/>
      <c r="AC139" s="67">
        <f t="shared" si="12"/>
        <v>0</v>
      </c>
      <c r="AD139" s="176"/>
      <c r="AE139" s="58">
        <f>0.95+0.82</f>
        <v>1.77</v>
      </c>
      <c r="AF139" s="58">
        <f>SUM(I139:V139)*AE139</f>
        <v>0</v>
      </c>
      <c r="AG139" s="552"/>
      <c r="AH139" s="532"/>
      <c r="AI139" s="387"/>
      <c r="AJ139" s="387"/>
      <c r="AK139" s="387"/>
      <c r="AL139" s="390"/>
      <c r="AM139" s="387"/>
      <c r="AN139" s="387"/>
      <c r="AO139" s="387"/>
      <c r="AP139" s="387"/>
      <c r="AQ139" s="221"/>
      <c r="AR139" s="221"/>
      <c r="AS139" s="221"/>
      <c r="AT139" s="10"/>
      <c r="AU139" s="10"/>
      <c r="AV139" s="10"/>
      <c r="AW139" s="10"/>
      <c r="AX139" s="10"/>
      <c r="AY139" s="10"/>
    </row>
    <row r="140" spans="2:51" ht="30" customHeight="1" outlineLevel="1">
      <c r="B140" s="433"/>
      <c r="C140" s="627">
        <v>13002</v>
      </c>
      <c r="D140" s="491" t="s">
        <v>244</v>
      </c>
      <c r="E140" s="476" t="s">
        <v>36</v>
      </c>
      <c r="F140" s="476" t="s">
        <v>14</v>
      </c>
      <c r="G140" s="476">
        <v>4</v>
      </c>
      <c r="H140" s="536">
        <v>93.45</v>
      </c>
      <c r="I140" s="289"/>
      <c r="J140" s="4"/>
      <c r="K140" s="237"/>
      <c r="L140" s="228"/>
      <c r="M140" s="5"/>
      <c r="N140" s="39"/>
      <c r="O140" s="185"/>
      <c r="P140" s="168"/>
      <c r="Q140" s="6"/>
      <c r="R140" s="249"/>
      <c r="S140" s="83"/>
      <c r="T140" s="120"/>
      <c r="U140" s="120"/>
      <c r="V140" s="102"/>
      <c r="W140" s="106"/>
      <c r="X140" s="3"/>
      <c r="Y140" s="178"/>
      <c r="Z140" s="3"/>
      <c r="AA140" s="3"/>
      <c r="AB140" s="31"/>
      <c r="AC140" s="67">
        <f t="shared" si="12"/>
        <v>0</v>
      </c>
      <c r="AD140" s="176"/>
      <c r="AE140" s="58">
        <v>2.83</v>
      </c>
      <c r="AF140" s="58">
        <f t="shared" ref="AF140:AF150" si="14">SUM(I140:V140)*AE140</f>
        <v>0</v>
      </c>
      <c r="AG140" s="552"/>
      <c r="AH140" s="532"/>
      <c r="AI140" s="387"/>
      <c r="AJ140" s="387"/>
      <c r="AK140" s="387"/>
      <c r="AL140" s="390"/>
      <c r="AM140" s="387"/>
      <c r="AN140" s="387"/>
      <c r="AO140" s="387"/>
      <c r="AP140" s="387"/>
      <c r="AQ140" s="221"/>
      <c r="AR140" s="221"/>
      <c r="AS140" s="221"/>
      <c r="AT140" s="10"/>
      <c r="AU140" s="10"/>
      <c r="AV140" s="10"/>
      <c r="AW140" s="10"/>
      <c r="AX140" s="10"/>
      <c r="AY140" s="10"/>
    </row>
    <row r="141" spans="2:51" ht="30" customHeight="1" outlineLevel="1">
      <c r="B141" s="433"/>
      <c r="C141" s="627">
        <v>13004</v>
      </c>
      <c r="D141" s="491" t="s">
        <v>245</v>
      </c>
      <c r="E141" s="476" t="s">
        <v>22</v>
      </c>
      <c r="F141" s="476" t="s">
        <v>14</v>
      </c>
      <c r="G141" s="476">
        <v>4</v>
      </c>
      <c r="H141" s="536">
        <v>95.55</v>
      </c>
      <c r="I141" s="289"/>
      <c r="J141" s="4"/>
      <c r="K141" s="237"/>
      <c r="L141" s="228"/>
      <c r="M141" s="5"/>
      <c r="N141" s="39"/>
      <c r="O141" s="185"/>
      <c r="P141" s="168"/>
      <c r="Q141" s="6"/>
      <c r="R141" s="249"/>
      <c r="S141" s="83"/>
      <c r="T141" s="120"/>
      <c r="U141" s="120"/>
      <c r="V141" s="102"/>
      <c r="W141" s="106"/>
      <c r="X141" s="3"/>
      <c r="Y141" s="178"/>
      <c r="Z141" s="3"/>
      <c r="AA141" s="3"/>
      <c r="AB141" s="31"/>
      <c r="AC141" s="67">
        <f t="shared" si="12"/>
        <v>0</v>
      </c>
      <c r="AD141" s="176"/>
      <c r="AE141" s="58">
        <v>2.3199999999999998</v>
      </c>
      <c r="AF141" s="58">
        <f t="shared" si="14"/>
        <v>0</v>
      </c>
      <c r="AG141" s="552"/>
      <c r="AH141" s="532"/>
      <c r="AI141" s="387"/>
      <c r="AJ141" s="387"/>
      <c r="AK141" s="387"/>
      <c r="AL141" s="390"/>
      <c r="AM141" s="387"/>
      <c r="AN141" s="387"/>
      <c r="AO141" s="387"/>
      <c r="AP141" s="387"/>
      <c r="AQ141" s="221"/>
      <c r="AR141" s="221"/>
      <c r="AS141" s="221"/>
      <c r="AT141" s="10"/>
      <c r="AU141" s="10"/>
      <c r="AV141" s="10"/>
      <c r="AW141" s="10"/>
      <c r="AX141" s="10"/>
      <c r="AY141" s="10"/>
    </row>
    <row r="142" spans="2:51" ht="30" customHeight="1" outlineLevel="1">
      <c r="B142" s="433"/>
      <c r="C142" s="627">
        <v>13005</v>
      </c>
      <c r="D142" s="491" t="s">
        <v>246</v>
      </c>
      <c r="E142" s="476" t="s">
        <v>36</v>
      </c>
      <c r="F142" s="476" t="s">
        <v>14</v>
      </c>
      <c r="G142" s="476">
        <v>4</v>
      </c>
      <c r="H142" s="536">
        <v>98.7</v>
      </c>
      <c r="I142" s="289"/>
      <c r="J142" s="4"/>
      <c r="K142" s="237"/>
      <c r="L142" s="228"/>
      <c r="M142" s="5"/>
      <c r="N142" s="39"/>
      <c r="O142" s="185"/>
      <c r="P142" s="168"/>
      <c r="Q142" s="6"/>
      <c r="R142" s="249"/>
      <c r="S142" s="83"/>
      <c r="T142" s="120"/>
      <c r="U142" s="120"/>
      <c r="V142" s="102"/>
      <c r="W142" s="106"/>
      <c r="X142" s="3"/>
      <c r="Y142" s="178"/>
      <c r="Z142" s="3"/>
      <c r="AA142" s="3"/>
      <c r="AB142" s="31"/>
      <c r="AC142" s="67">
        <f t="shared" si="12"/>
        <v>0</v>
      </c>
      <c r="AD142" s="176"/>
      <c r="AE142" s="58">
        <v>3.25</v>
      </c>
      <c r="AF142" s="58">
        <f>SUM(I142:V142)*AE142</f>
        <v>0</v>
      </c>
      <c r="AG142" s="552"/>
      <c r="AH142" s="532"/>
      <c r="AI142" s="387"/>
      <c r="AJ142" s="387"/>
      <c r="AK142" s="387"/>
      <c r="AL142" s="390"/>
      <c r="AM142" s="387"/>
      <c r="AN142" s="387"/>
      <c r="AO142" s="387"/>
      <c r="AP142" s="387"/>
      <c r="AQ142" s="221"/>
      <c r="AR142" s="221"/>
      <c r="AS142" s="221"/>
      <c r="AT142" s="10"/>
      <c r="AU142" s="10"/>
      <c r="AV142" s="10"/>
      <c r="AW142" s="10"/>
      <c r="AX142" s="10"/>
      <c r="AY142" s="10"/>
    </row>
    <row r="143" spans="2:51" ht="30" customHeight="1" outlineLevel="1">
      <c r="B143" s="433"/>
      <c r="C143" s="627">
        <v>13006</v>
      </c>
      <c r="D143" s="491" t="s">
        <v>247</v>
      </c>
      <c r="E143" s="476" t="s">
        <v>36</v>
      </c>
      <c r="F143" s="476" t="s">
        <v>14</v>
      </c>
      <c r="G143" s="476">
        <v>4</v>
      </c>
      <c r="H143" s="536">
        <v>85.05</v>
      </c>
      <c r="I143" s="289"/>
      <c r="J143" s="4"/>
      <c r="K143" s="237"/>
      <c r="L143" s="228"/>
      <c r="M143" s="5"/>
      <c r="N143" s="39"/>
      <c r="O143" s="185"/>
      <c r="P143" s="168"/>
      <c r="Q143" s="6"/>
      <c r="R143" s="249"/>
      <c r="S143" s="83"/>
      <c r="T143" s="120"/>
      <c r="U143" s="120"/>
      <c r="V143" s="102"/>
      <c r="W143" s="106"/>
      <c r="X143" s="3"/>
      <c r="Y143" s="178"/>
      <c r="Z143" s="3"/>
      <c r="AA143" s="3"/>
      <c r="AB143" s="31"/>
      <c r="AC143" s="67">
        <f t="shared" si="12"/>
        <v>0</v>
      </c>
      <c r="AD143" s="176"/>
      <c r="AE143" s="58">
        <v>2</v>
      </c>
      <c r="AF143" s="58">
        <f t="shared" si="14"/>
        <v>0</v>
      </c>
      <c r="AG143" s="552"/>
      <c r="AH143" s="532"/>
      <c r="AI143" s="387"/>
      <c r="AJ143" s="387"/>
      <c r="AK143" s="387"/>
      <c r="AL143" s="390"/>
      <c r="AM143" s="387"/>
      <c r="AN143" s="387"/>
      <c r="AO143" s="387"/>
      <c r="AP143" s="387"/>
      <c r="AQ143" s="221"/>
      <c r="AR143" s="221"/>
      <c r="AS143" s="221"/>
      <c r="AT143" s="10"/>
      <c r="AU143" s="10"/>
      <c r="AV143" s="10"/>
      <c r="AW143" s="10"/>
      <c r="AX143" s="10"/>
      <c r="AY143" s="10"/>
    </row>
    <row r="144" spans="2:51" ht="30" customHeight="1" outlineLevel="1">
      <c r="B144" s="433"/>
      <c r="C144" s="627">
        <v>13007</v>
      </c>
      <c r="D144" s="491" t="s">
        <v>248</v>
      </c>
      <c r="E144" s="476" t="s">
        <v>21</v>
      </c>
      <c r="F144" s="476" t="s">
        <v>11</v>
      </c>
      <c r="G144" s="476">
        <v>3</v>
      </c>
      <c r="H144" s="536">
        <v>89.25</v>
      </c>
      <c r="I144" s="289"/>
      <c r="J144" s="4"/>
      <c r="K144" s="237"/>
      <c r="L144" s="228"/>
      <c r="M144" s="5"/>
      <c r="N144" s="39"/>
      <c r="O144" s="185"/>
      <c r="P144" s="168"/>
      <c r="Q144" s="6"/>
      <c r="R144" s="249"/>
      <c r="S144" s="83"/>
      <c r="T144" s="120"/>
      <c r="U144" s="120"/>
      <c r="V144" s="102"/>
      <c r="W144" s="106"/>
      <c r="X144" s="3"/>
      <c r="Y144" s="178"/>
      <c r="Z144" s="3"/>
      <c r="AA144" s="3"/>
      <c r="AB144" s="31"/>
      <c r="AC144" s="67">
        <f t="shared" si="12"/>
        <v>0</v>
      </c>
      <c r="AD144" s="176"/>
      <c r="AE144" s="58">
        <v>1.76</v>
      </c>
      <c r="AF144" s="58">
        <f t="shared" si="14"/>
        <v>0</v>
      </c>
      <c r="AG144" s="552"/>
      <c r="AH144" s="532"/>
      <c r="AI144" s="387"/>
      <c r="AJ144" s="387"/>
      <c r="AK144" s="387"/>
      <c r="AL144" s="390"/>
      <c r="AM144" s="387"/>
      <c r="AN144" s="387"/>
      <c r="AO144" s="387"/>
      <c r="AP144" s="387"/>
      <c r="AQ144" s="221"/>
      <c r="AR144" s="221"/>
      <c r="AS144" s="221"/>
      <c r="AT144" s="10"/>
      <c r="AU144" s="10"/>
      <c r="AV144" s="10"/>
      <c r="AW144" s="10"/>
      <c r="AX144" s="10"/>
      <c r="AY144" s="10"/>
    </row>
    <row r="145" spans="2:51" ht="30" customHeight="1" outlineLevel="1">
      <c r="B145" s="433"/>
      <c r="C145" s="627">
        <v>13008</v>
      </c>
      <c r="D145" s="491" t="s">
        <v>249</v>
      </c>
      <c r="E145" s="476" t="s">
        <v>22</v>
      </c>
      <c r="F145" s="476" t="s">
        <v>14</v>
      </c>
      <c r="G145" s="476">
        <v>4</v>
      </c>
      <c r="H145" s="536">
        <v>85.05</v>
      </c>
      <c r="I145" s="289"/>
      <c r="J145" s="4"/>
      <c r="K145" s="237"/>
      <c r="L145" s="228"/>
      <c r="M145" s="5"/>
      <c r="N145" s="39"/>
      <c r="O145" s="185"/>
      <c r="P145" s="168"/>
      <c r="Q145" s="6"/>
      <c r="R145" s="249"/>
      <c r="S145" s="83"/>
      <c r="T145" s="120"/>
      <c r="U145" s="120"/>
      <c r="V145" s="102"/>
      <c r="W145" s="106"/>
      <c r="X145" s="3"/>
      <c r="Y145" s="178"/>
      <c r="Z145" s="3"/>
      <c r="AA145" s="3"/>
      <c r="AB145" s="31"/>
      <c r="AC145" s="67">
        <f t="shared" si="12"/>
        <v>0</v>
      </c>
      <c r="AD145" s="176"/>
      <c r="AE145" s="58">
        <v>1.69</v>
      </c>
      <c r="AF145" s="58">
        <f t="shared" si="14"/>
        <v>0</v>
      </c>
      <c r="AG145" s="552"/>
      <c r="AH145" s="532"/>
      <c r="AI145" s="387"/>
      <c r="AJ145" s="387"/>
      <c r="AK145" s="387"/>
      <c r="AL145" s="390"/>
      <c r="AM145" s="387"/>
      <c r="AN145" s="387"/>
      <c r="AO145" s="387"/>
      <c r="AP145" s="387"/>
      <c r="AQ145" s="221"/>
      <c r="AR145" s="221"/>
      <c r="AS145" s="221"/>
      <c r="AT145" s="10"/>
      <c r="AU145" s="10"/>
      <c r="AV145" s="10"/>
      <c r="AW145" s="10"/>
      <c r="AX145" s="10"/>
      <c r="AY145" s="10"/>
    </row>
    <row r="146" spans="2:51" ht="30" customHeight="1" outlineLevel="1">
      <c r="B146" s="433"/>
      <c r="C146" s="627">
        <v>13009</v>
      </c>
      <c r="D146" s="491" t="s">
        <v>250</v>
      </c>
      <c r="E146" s="476" t="s">
        <v>36</v>
      </c>
      <c r="F146" s="476" t="s">
        <v>41</v>
      </c>
      <c r="G146" s="476">
        <v>6</v>
      </c>
      <c r="H146" s="536">
        <v>75.600000000000009</v>
      </c>
      <c r="I146" s="289"/>
      <c r="J146" s="4"/>
      <c r="K146" s="237"/>
      <c r="L146" s="228"/>
      <c r="M146" s="5"/>
      <c r="N146" s="39"/>
      <c r="O146" s="185"/>
      <c r="P146" s="168"/>
      <c r="Q146" s="6"/>
      <c r="R146" s="249"/>
      <c r="S146" s="83"/>
      <c r="T146" s="120"/>
      <c r="U146" s="120"/>
      <c r="V146" s="102"/>
      <c r="W146" s="106"/>
      <c r="X146" s="3"/>
      <c r="Y146" s="178"/>
      <c r="Z146" s="3"/>
      <c r="AA146" s="3"/>
      <c r="AB146" s="31"/>
      <c r="AC146" s="67">
        <f t="shared" si="12"/>
        <v>0</v>
      </c>
      <c r="AD146" s="176"/>
      <c r="AE146" s="58">
        <v>1.52</v>
      </c>
      <c r="AF146" s="58">
        <f t="shared" si="14"/>
        <v>0</v>
      </c>
      <c r="AG146" s="552"/>
      <c r="AH146" s="532"/>
      <c r="AI146" s="387"/>
      <c r="AJ146" s="387"/>
      <c r="AK146" s="387"/>
      <c r="AL146" s="390"/>
      <c r="AM146" s="387"/>
      <c r="AN146" s="387"/>
      <c r="AO146" s="387"/>
      <c r="AP146" s="387"/>
      <c r="AQ146" s="221"/>
      <c r="AR146" s="221"/>
      <c r="AS146" s="221"/>
      <c r="AT146" s="10"/>
      <c r="AU146" s="10"/>
      <c r="AV146" s="10"/>
      <c r="AW146" s="10"/>
      <c r="AX146" s="10"/>
      <c r="AY146" s="10"/>
    </row>
    <row r="147" spans="2:51" ht="30" customHeight="1" outlineLevel="1">
      <c r="B147" s="433"/>
      <c r="C147" s="627">
        <v>13010</v>
      </c>
      <c r="D147" s="491" t="s">
        <v>251</v>
      </c>
      <c r="E147" s="476" t="s">
        <v>36</v>
      </c>
      <c r="F147" s="476" t="s">
        <v>41</v>
      </c>
      <c r="G147" s="476">
        <v>6</v>
      </c>
      <c r="H147" s="536">
        <v>74.55</v>
      </c>
      <c r="I147" s="289"/>
      <c r="J147" s="4"/>
      <c r="K147" s="237"/>
      <c r="L147" s="228"/>
      <c r="M147" s="5"/>
      <c r="N147" s="39"/>
      <c r="O147" s="185"/>
      <c r="P147" s="168"/>
      <c r="Q147" s="6"/>
      <c r="R147" s="249"/>
      <c r="S147" s="83"/>
      <c r="T147" s="120"/>
      <c r="U147" s="120"/>
      <c r="V147" s="102"/>
      <c r="W147" s="106"/>
      <c r="X147" s="3"/>
      <c r="Y147" s="178"/>
      <c r="Z147" s="3"/>
      <c r="AA147" s="3"/>
      <c r="AB147" s="31"/>
      <c r="AC147" s="67">
        <f t="shared" si="12"/>
        <v>0</v>
      </c>
      <c r="AD147" s="176"/>
      <c r="AE147" s="58">
        <v>1.56</v>
      </c>
      <c r="AF147" s="58">
        <f t="shared" si="14"/>
        <v>0</v>
      </c>
      <c r="AG147" s="552"/>
      <c r="AH147" s="532"/>
      <c r="AI147" s="387"/>
      <c r="AJ147" s="387"/>
      <c r="AK147" s="387"/>
      <c r="AL147" s="390"/>
      <c r="AM147" s="387"/>
      <c r="AN147" s="387"/>
      <c r="AO147" s="387"/>
      <c r="AP147" s="387"/>
      <c r="AQ147" s="221"/>
      <c r="AR147" s="221"/>
      <c r="AS147" s="221"/>
      <c r="AT147" s="10"/>
      <c r="AU147" s="10"/>
      <c r="AV147" s="10"/>
      <c r="AW147" s="10"/>
      <c r="AX147" s="10"/>
      <c r="AY147" s="10"/>
    </row>
    <row r="148" spans="2:51" ht="30" customHeight="1" outlineLevel="1">
      <c r="B148" s="433"/>
      <c r="C148" s="627">
        <v>13011</v>
      </c>
      <c r="D148" s="491" t="s">
        <v>252</v>
      </c>
      <c r="E148" s="476" t="s">
        <v>241</v>
      </c>
      <c r="F148" s="476" t="s">
        <v>41</v>
      </c>
      <c r="G148" s="476">
        <v>10</v>
      </c>
      <c r="H148" s="536">
        <v>95.55</v>
      </c>
      <c r="I148" s="289"/>
      <c r="J148" s="4"/>
      <c r="K148" s="237"/>
      <c r="L148" s="228"/>
      <c r="M148" s="5"/>
      <c r="N148" s="39"/>
      <c r="O148" s="185"/>
      <c r="P148" s="168"/>
      <c r="Q148" s="6"/>
      <c r="R148" s="249"/>
      <c r="S148" s="83"/>
      <c r="T148" s="120"/>
      <c r="U148" s="120"/>
      <c r="V148" s="102"/>
      <c r="W148" s="106"/>
      <c r="X148" s="3"/>
      <c r="Y148" s="178"/>
      <c r="Z148" s="3"/>
      <c r="AA148" s="3"/>
      <c r="AB148" s="31"/>
      <c r="AC148" s="67">
        <f t="shared" si="12"/>
        <v>0</v>
      </c>
      <c r="AD148" s="176"/>
      <c r="AE148" s="58">
        <v>1.44</v>
      </c>
      <c r="AF148" s="58">
        <f t="shared" si="14"/>
        <v>0</v>
      </c>
      <c r="AG148" s="552"/>
      <c r="AH148" s="532"/>
      <c r="AI148" s="387"/>
      <c r="AJ148" s="387"/>
      <c r="AK148" s="387"/>
      <c r="AL148" s="390"/>
      <c r="AM148" s="387"/>
      <c r="AN148" s="387"/>
      <c r="AO148" s="387"/>
      <c r="AP148" s="387"/>
      <c r="AQ148" s="221"/>
      <c r="AR148" s="221"/>
      <c r="AS148" s="221"/>
      <c r="AT148" s="10"/>
      <c r="AU148" s="10"/>
      <c r="AV148" s="10"/>
      <c r="AW148" s="10"/>
      <c r="AX148" s="10"/>
      <c r="AY148" s="10"/>
    </row>
    <row r="149" spans="2:51" ht="30" customHeight="1" outlineLevel="1">
      <c r="B149" s="433"/>
      <c r="C149" s="627">
        <v>13013</v>
      </c>
      <c r="D149" s="491" t="s">
        <v>253</v>
      </c>
      <c r="E149" s="476" t="s">
        <v>242</v>
      </c>
      <c r="F149" s="476" t="s">
        <v>15</v>
      </c>
      <c r="G149" s="476">
        <v>10</v>
      </c>
      <c r="H149" s="536">
        <v>47.25</v>
      </c>
      <c r="I149" s="289"/>
      <c r="J149" s="4"/>
      <c r="K149" s="237"/>
      <c r="L149" s="228"/>
      <c r="M149" s="5"/>
      <c r="N149" s="39"/>
      <c r="O149" s="185"/>
      <c r="P149" s="168"/>
      <c r="Q149" s="6"/>
      <c r="R149" s="249"/>
      <c r="S149" s="83"/>
      <c r="T149" s="120"/>
      <c r="U149" s="120"/>
      <c r="V149" s="102"/>
      <c r="W149" s="106"/>
      <c r="X149" s="3"/>
      <c r="Y149" s="178"/>
      <c r="Z149" s="3"/>
      <c r="AA149" s="3"/>
      <c r="AB149" s="31"/>
      <c r="AC149" s="67">
        <f t="shared" si="12"/>
        <v>0</v>
      </c>
      <c r="AD149" s="176"/>
      <c r="AE149" s="58">
        <v>0.32</v>
      </c>
      <c r="AF149" s="58">
        <f t="shared" si="14"/>
        <v>0</v>
      </c>
      <c r="AG149" s="552"/>
      <c r="AH149" s="532"/>
      <c r="AI149" s="387"/>
      <c r="AJ149" s="387"/>
      <c r="AK149" s="387"/>
      <c r="AL149" s="390"/>
      <c r="AM149" s="387"/>
      <c r="AN149" s="387"/>
      <c r="AO149" s="387"/>
      <c r="AP149" s="387"/>
      <c r="AQ149" s="221"/>
      <c r="AR149" s="221"/>
      <c r="AS149" s="221"/>
      <c r="AT149" s="10"/>
      <c r="AU149" s="10"/>
      <c r="AV149" s="10"/>
      <c r="AW149" s="10"/>
      <c r="AX149" s="10"/>
      <c r="AY149" s="10"/>
    </row>
    <row r="150" spans="2:51" ht="30" customHeight="1" outlineLevel="1" thickBot="1">
      <c r="B150" s="433"/>
      <c r="C150" s="628">
        <v>13014</v>
      </c>
      <c r="D150" s="506" t="s">
        <v>254</v>
      </c>
      <c r="E150" s="508" t="s">
        <v>21</v>
      </c>
      <c r="F150" s="508" t="s">
        <v>19</v>
      </c>
      <c r="G150" s="508">
        <v>5</v>
      </c>
      <c r="H150" s="537">
        <v>28.35</v>
      </c>
      <c r="I150" s="289"/>
      <c r="J150" s="7"/>
      <c r="K150" s="238"/>
      <c r="L150" s="229"/>
      <c r="M150" s="8"/>
      <c r="N150" s="37"/>
      <c r="O150" s="184"/>
      <c r="P150" s="169"/>
      <c r="Q150" s="9"/>
      <c r="R150" s="250"/>
      <c r="S150" s="84"/>
      <c r="T150" s="122"/>
      <c r="U150" s="122"/>
      <c r="V150" s="103"/>
      <c r="W150" s="107"/>
      <c r="X150" s="34"/>
      <c r="Y150" s="196"/>
      <c r="Z150" s="34"/>
      <c r="AA150" s="34"/>
      <c r="AB150" s="35"/>
      <c r="AC150" s="109">
        <f t="shared" si="12"/>
        <v>0</v>
      </c>
      <c r="AD150" s="176"/>
      <c r="AE150" s="58">
        <v>0.11</v>
      </c>
      <c r="AF150" s="58">
        <f t="shared" si="14"/>
        <v>0</v>
      </c>
      <c r="AG150" s="552"/>
      <c r="AH150" s="532"/>
      <c r="AI150" s="387"/>
      <c r="AJ150" s="387"/>
      <c r="AK150" s="387"/>
      <c r="AL150" s="390"/>
      <c r="AM150" s="387"/>
      <c r="AN150" s="387"/>
      <c r="AO150" s="387"/>
      <c r="AP150" s="387"/>
      <c r="AQ150" s="221"/>
      <c r="AR150" s="221"/>
      <c r="AS150" s="221"/>
      <c r="AT150" s="10"/>
      <c r="AU150" s="10"/>
      <c r="AV150" s="10"/>
      <c r="AW150" s="10"/>
      <c r="AX150" s="10"/>
      <c r="AY150" s="10"/>
    </row>
    <row r="151" spans="2:51" ht="40" customHeight="1">
      <c r="B151" s="432"/>
      <c r="C151" s="623">
        <v>13090</v>
      </c>
      <c r="D151" s="492" t="s">
        <v>255</v>
      </c>
      <c r="E151" s="493" t="s">
        <v>22</v>
      </c>
      <c r="F151" s="493" t="s">
        <v>18</v>
      </c>
      <c r="G151" s="493">
        <f>SUM(G150,G149,G148,G145,G144,G140,G139,G142)</f>
        <v>42</v>
      </c>
      <c r="H151" s="545">
        <v>622.65</v>
      </c>
      <c r="I151" s="336"/>
      <c r="J151" s="297"/>
      <c r="K151" s="337"/>
      <c r="L151" s="338"/>
      <c r="M151" s="339"/>
      <c r="N151" s="340"/>
      <c r="O151" s="341"/>
      <c r="P151" s="342"/>
      <c r="Q151" s="343"/>
      <c r="R151" s="344"/>
      <c r="S151" s="345"/>
      <c r="T151" s="346"/>
      <c r="U151" s="346"/>
      <c r="V151" s="347"/>
      <c r="W151" s="105"/>
      <c r="X151" s="29"/>
      <c r="Y151" s="178"/>
      <c r="Z151" s="29"/>
      <c r="AA151" s="29"/>
      <c r="AB151" s="30"/>
      <c r="AC151" s="348">
        <f t="shared" si="12"/>
        <v>0</v>
      </c>
      <c r="AD151" s="176"/>
      <c r="AE151" s="58">
        <f>SUM(AE150,AE149,AE148,AE145,AE144,AE140,AE139,AE142)</f>
        <v>13.169999999999998</v>
      </c>
      <c r="AF151" s="58">
        <f>SUM(I151:V151)*AE151</f>
        <v>0</v>
      </c>
      <c r="AG151" s="552"/>
      <c r="AH151" s="532"/>
      <c r="AI151" s="387"/>
      <c r="AJ151" s="387"/>
      <c r="AK151" s="387"/>
      <c r="AL151" s="390"/>
      <c r="AM151" s="387"/>
      <c r="AN151" s="387"/>
      <c r="AO151" s="387"/>
      <c r="AP151" s="387"/>
      <c r="AQ151" s="221"/>
      <c r="AR151" s="221"/>
      <c r="AS151" s="221"/>
      <c r="AT151" s="10"/>
      <c r="AU151" s="10"/>
      <c r="AV151" s="10"/>
      <c r="AW151" s="10"/>
      <c r="AX151" s="10"/>
      <c r="AY151" s="10"/>
    </row>
    <row r="152" spans="2:51" ht="40" customHeight="1">
      <c r="B152" s="433"/>
      <c r="C152" s="624">
        <v>13091</v>
      </c>
      <c r="D152" s="494" t="s">
        <v>256</v>
      </c>
      <c r="E152" s="510" t="s">
        <v>36</v>
      </c>
      <c r="F152" s="495" t="s">
        <v>17</v>
      </c>
      <c r="G152" s="495">
        <f>SUM(G150,G149,G146,G143,G149,G142,G141,G140,G139,G147,G148,G146)</f>
        <v>71</v>
      </c>
      <c r="H152" s="536">
        <v>901.95</v>
      </c>
      <c r="I152" s="291"/>
      <c r="J152" s="16"/>
      <c r="K152" s="235"/>
      <c r="L152" s="226"/>
      <c r="M152" s="17"/>
      <c r="N152" s="40"/>
      <c r="O152" s="188"/>
      <c r="P152" s="171"/>
      <c r="Q152" s="18"/>
      <c r="R152" s="246"/>
      <c r="S152" s="85"/>
      <c r="T152" s="118"/>
      <c r="U152" s="118"/>
      <c r="V152" s="104"/>
      <c r="W152" s="106"/>
      <c r="X152" s="3"/>
      <c r="Y152" s="178"/>
      <c r="Z152" s="3"/>
      <c r="AA152" s="3"/>
      <c r="AB152" s="31"/>
      <c r="AC152" s="349">
        <f t="shared" ref="AC152:AC167" si="15">SUM(I152:V152)*H152</f>
        <v>0</v>
      </c>
      <c r="AD152" s="176"/>
      <c r="AE152" s="58">
        <f>SUM(AE150,AE149,AE146,AE143,AE149,AE142,AE141,AE140,AE139,AE147,AE148,AE146)</f>
        <v>18.96</v>
      </c>
      <c r="AF152" s="58">
        <f>SUM(I152:V152)*AE152</f>
        <v>0</v>
      </c>
      <c r="AG152" s="552"/>
      <c r="AH152" s="532"/>
      <c r="AI152" s="387"/>
      <c r="AJ152" s="387"/>
      <c r="AK152" s="387"/>
      <c r="AL152" s="390"/>
      <c r="AM152" s="387"/>
      <c r="AN152" s="387"/>
      <c r="AO152" s="387"/>
      <c r="AP152" s="387"/>
      <c r="AQ152" s="221"/>
      <c r="AR152" s="221"/>
      <c r="AS152" s="221"/>
      <c r="AT152" s="10"/>
      <c r="AU152" s="10"/>
      <c r="AV152" s="10"/>
      <c r="AW152" s="10"/>
      <c r="AX152" s="10"/>
      <c r="AY152" s="10"/>
    </row>
    <row r="153" spans="2:51" ht="40" customHeight="1" thickBot="1">
      <c r="B153" s="431"/>
      <c r="C153" s="625">
        <v>13092</v>
      </c>
      <c r="D153" s="496" t="s">
        <v>257</v>
      </c>
      <c r="E153" s="497" t="s">
        <v>22</v>
      </c>
      <c r="F153" s="497" t="s">
        <v>177</v>
      </c>
      <c r="G153" s="497">
        <f>SUM(G139:G150)+G149</f>
        <v>72</v>
      </c>
      <c r="H153" s="546">
        <v>1000.6500000000001</v>
      </c>
      <c r="I153" s="77"/>
      <c r="J153" s="12"/>
      <c r="K153" s="241"/>
      <c r="L153" s="232"/>
      <c r="M153" s="13"/>
      <c r="N153" s="38"/>
      <c r="O153" s="189"/>
      <c r="P153" s="172"/>
      <c r="Q153" s="14"/>
      <c r="R153" s="252"/>
      <c r="S153" s="86"/>
      <c r="T153" s="119"/>
      <c r="U153" s="119"/>
      <c r="V153" s="350"/>
      <c r="W153" s="107"/>
      <c r="X153" s="34"/>
      <c r="Y153" s="196"/>
      <c r="Z153" s="34"/>
      <c r="AA153" s="34"/>
      <c r="AB153" s="35"/>
      <c r="AC153" s="351">
        <f t="shared" si="15"/>
        <v>0</v>
      </c>
      <c r="AD153" s="176"/>
      <c r="AE153" s="58">
        <f>SUM(AE139:AE150)+AE149</f>
        <v>20.89</v>
      </c>
      <c r="AF153" s="58">
        <f>SUM(I153:V153)*AE153</f>
        <v>0</v>
      </c>
      <c r="AG153" s="552"/>
      <c r="AH153" s="532"/>
      <c r="AI153" s="387"/>
      <c r="AJ153" s="387"/>
      <c r="AK153" s="387"/>
      <c r="AL153" s="390"/>
      <c r="AM153" s="387"/>
      <c r="AN153" s="387"/>
      <c r="AO153" s="387"/>
      <c r="AP153" s="387"/>
      <c r="AQ153" s="221"/>
      <c r="AR153" s="221"/>
      <c r="AS153" s="221"/>
      <c r="AT153" s="10"/>
      <c r="AU153" s="10"/>
      <c r="AV153" s="10"/>
      <c r="AW153" s="10"/>
      <c r="AX153" s="10"/>
      <c r="AY153" s="10"/>
    </row>
    <row r="154" spans="2:51" ht="20" customHeight="1" outlineLevel="1">
      <c r="B154" s="432"/>
      <c r="C154" s="623">
        <v>910301</v>
      </c>
      <c r="D154" s="492" t="s">
        <v>266</v>
      </c>
      <c r="E154" s="493" t="s">
        <v>23</v>
      </c>
      <c r="F154" s="493" t="s">
        <v>47</v>
      </c>
      <c r="G154" s="493">
        <v>1</v>
      </c>
      <c r="H154" s="535">
        <v>118.65</v>
      </c>
      <c r="I154" s="60"/>
      <c r="J154" s="61"/>
      <c r="K154" s="239"/>
      <c r="L154" s="230"/>
      <c r="M154" s="62"/>
      <c r="N154" s="63"/>
      <c r="O154" s="186"/>
      <c r="P154" s="166"/>
      <c r="Q154" s="64"/>
      <c r="R154" s="247"/>
      <c r="S154" s="88"/>
      <c r="T154" s="121"/>
      <c r="U154" s="121"/>
      <c r="V154" s="65"/>
      <c r="W154" s="3"/>
      <c r="X154" s="3"/>
      <c r="Y154" s="3"/>
      <c r="Z154" s="3"/>
      <c r="AA154" s="3"/>
      <c r="AB154" s="31"/>
      <c r="AC154" s="67">
        <f t="shared" si="15"/>
        <v>0</v>
      </c>
      <c r="AD154" s="176"/>
      <c r="AE154" s="58">
        <v>2.9</v>
      </c>
      <c r="AF154" s="58">
        <f t="shared" si="13"/>
        <v>0</v>
      </c>
      <c r="AG154" s="552"/>
      <c r="AH154" s="532"/>
      <c r="AI154" s="387"/>
      <c r="AJ154" s="387"/>
      <c r="AK154" s="387"/>
      <c r="AL154" s="390"/>
      <c r="AM154" s="387"/>
      <c r="AN154" s="387"/>
      <c r="AO154" s="387"/>
      <c r="AP154" s="387"/>
      <c r="AQ154" s="221"/>
      <c r="AR154" s="221"/>
      <c r="AS154" s="221"/>
      <c r="AT154" s="10"/>
      <c r="AU154" s="10"/>
      <c r="AV154" s="10"/>
      <c r="AW154" s="10"/>
      <c r="AX154" s="10"/>
      <c r="AY154" s="10"/>
    </row>
    <row r="155" spans="2:51" ht="20" customHeight="1" outlineLevel="1">
      <c r="B155" s="433"/>
      <c r="C155" s="624">
        <v>910304</v>
      </c>
      <c r="D155" s="494" t="s">
        <v>40</v>
      </c>
      <c r="E155" s="495" t="s">
        <v>21</v>
      </c>
      <c r="F155" s="495" t="s">
        <v>16</v>
      </c>
      <c r="G155" s="495">
        <v>2</v>
      </c>
      <c r="H155" s="536">
        <v>107.10000000000001</v>
      </c>
      <c r="I155" s="294"/>
      <c r="J155" s="68"/>
      <c r="K155" s="234"/>
      <c r="L155" s="225"/>
      <c r="M155" s="69"/>
      <c r="N155" s="70"/>
      <c r="O155" s="180"/>
      <c r="P155" s="173"/>
      <c r="Q155" s="71"/>
      <c r="R155" s="245"/>
      <c r="S155" s="87"/>
      <c r="T155" s="117"/>
      <c r="U155" s="117"/>
      <c r="V155" s="74"/>
      <c r="W155" s="3"/>
      <c r="X155" s="3"/>
      <c r="Y155" s="3"/>
      <c r="Z155" s="3"/>
      <c r="AA155" s="3"/>
      <c r="AB155" s="31"/>
      <c r="AC155" s="67">
        <f t="shared" si="15"/>
        <v>0</v>
      </c>
      <c r="AD155" s="176"/>
      <c r="AE155" s="58">
        <v>2.4</v>
      </c>
      <c r="AF155" s="58">
        <f t="shared" si="13"/>
        <v>0</v>
      </c>
      <c r="AG155" s="552"/>
      <c r="AH155" s="532"/>
      <c r="AI155" s="387"/>
      <c r="AJ155" s="387"/>
      <c r="AK155" s="387"/>
      <c r="AL155" s="390"/>
      <c r="AM155" s="387"/>
      <c r="AN155" s="387"/>
      <c r="AO155" s="387"/>
      <c r="AP155" s="387"/>
      <c r="AQ155" s="221"/>
      <c r="AR155" s="221"/>
      <c r="AS155" s="221"/>
      <c r="AT155" s="10"/>
      <c r="AU155" s="10"/>
      <c r="AV155" s="10"/>
      <c r="AW155" s="10"/>
      <c r="AX155" s="10"/>
      <c r="AY155" s="10"/>
    </row>
    <row r="156" spans="2:51" ht="20" customHeight="1" outlineLevel="1">
      <c r="B156" s="433"/>
      <c r="C156" s="624">
        <v>910313</v>
      </c>
      <c r="D156" s="494" t="s">
        <v>68</v>
      </c>
      <c r="E156" s="495" t="s">
        <v>21</v>
      </c>
      <c r="F156" s="495" t="s">
        <v>11</v>
      </c>
      <c r="G156" s="495">
        <v>3</v>
      </c>
      <c r="H156" s="536">
        <v>128.1</v>
      </c>
      <c r="I156" s="294"/>
      <c r="J156" s="73"/>
      <c r="K156" s="234"/>
      <c r="L156" s="225"/>
      <c r="M156" s="69"/>
      <c r="N156" s="70"/>
      <c r="O156" s="180"/>
      <c r="P156" s="173"/>
      <c r="Q156" s="71"/>
      <c r="R156" s="245"/>
      <c r="S156" s="87"/>
      <c r="T156" s="117"/>
      <c r="U156" s="117"/>
      <c r="V156" s="74"/>
      <c r="W156" s="3"/>
      <c r="X156" s="3"/>
      <c r="Y156" s="3"/>
      <c r="Z156" s="3"/>
      <c r="AA156" s="3"/>
      <c r="AB156" s="31"/>
      <c r="AC156" s="67">
        <f t="shared" si="15"/>
        <v>0</v>
      </c>
      <c r="AD156" s="176"/>
      <c r="AE156" s="58">
        <v>1.9</v>
      </c>
      <c r="AF156" s="58">
        <f t="shared" si="13"/>
        <v>0</v>
      </c>
      <c r="AG156" s="552"/>
      <c r="AH156" s="532"/>
      <c r="AI156" s="387"/>
      <c r="AJ156" s="387"/>
      <c r="AK156" s="387"/>
      <c r="AL156" s="390"/>
      <c r="AM156" s="387"/>
      <c r="AN156" s="387"/>
      <c r="AO156" s="387"/>
      <c r="AP156" s="387"/>
      <c r="AQ156" s="221"/>
      <c r="AR156" s="221"/>
      <c r="AS156" s="221"/>
      <c r="AT156" s="10"/>
      <c r="AU156" s="10"/>
      <c r="AV156" s="10"/>
      <c r="AW156" s="10"/>
      <c r="AX156" s="10"/>
      <c r="AY156" s="10"/>
    </row>
    <row r="157" spans="2:51" ht="20" customHeight="1" outlineLevel="1">
      <c r="B157" s="433"/>
      <c r="C157" s="624">
        <v>910305</v>
      </c>
      <c r="D157" s="494" t="s">
        <v>38</v>
      </c>
      <c r="E157" s="495" t="s">
        <v>21</v>
      </c>
      <c r="F157" s="495" t="s">
        <v>14</v>
      </c>
      <c r="G157" s="495">
        <v>3</v>
      </c>
      <c r="H157" s="536">
        <v>101.85000000000001</v>
      </c>
      <c r="I157" s="294"/>
      <c r="J157" s="72"/>
      <c r="K157" s="239"/>
      <c r="L157" s="230"/>
      <c r="M157" s="62"/>
      <c r="N157" s="63"/>
      <c r="O157" s="186"/>
      <c r="P157" s="174"/>
      <c r="Q157" s="64"/>
      <c r="R157" s="247"/>
      <c r="S157" s="88"/>
      <c r="T157" s="121"/>
      <c r="U157" s="121"/>
      <c r="V157" s="65"/>
      <c r="W157" s="3"/>
      <c r="X157" s="3"/>
      <c r="Y157" s="3"/>
      <c r="Z157" s="3"/>
      <c r="AA157" s="3"/>
      <c r="AB157" s="31"/>
      <c r="AC157" s="67">
        <f t="shared" si="15"/>
        <v>0</v>
      </c>
      <c r="AD157" s="176"/>
      <c r="AE157" s="58">
        <v>1.8</v>
      </c>
      <c r="AF157" s="58">
        <f t="shared" si="13"/>
        <v>0</v>
      </c>
      <c r="AG157" s="552"/>
      <c r="AH157" s="532"/>
      <c r="AI157" s="387"/>
      <c r="AJ157" s="387"/>
      <c r="AK157" s="387"/>
      <c r="AL157" s="390"/>
      <c r="AM157" s="387"/>
      <c r="AN157" s="387"/>
      <c r="AO157" s="387"/>
      <c r="AP157" s="387"/>
      <c r="AQ157" s="221"/>
      <c r="AR157" s="221"/>
      <c r="AS157" s="221"/>
      <c r="AT157" s="10"/>
      <c r="AU157" s="10"/>
      <c r="AV157" s="10"/>
      <c r="AW157" s="10"/>
      <c r="AX157" s="10"/>
      <c r="AY157" s="10"/>
    </row>
    <row r="158" spans="2:51" ht="20" customHeight="1" outlineLevel="1">
      <c r="B158" s="433"/>
      <c r="C158" s="624">
        <v>910306</v>
      </c>
      <c r="D158" s="494" t="s">
        <v>39</v>
      </c>
      <c r="E158" s="495" t="s">
        <v>36</v>
      </c>
      <c r="F158" s="495" t="s">
        <v>14</v>
      </c>
      <c r="G158" s="495">
        <v>3</v>
      </c>
      <c r="H158" s="536">
        <v>117.60000000000001</v>
      </c>
      <c r="I158" s="294"/>
      <c r="J158" s="73"/>
      <c r="K158" s="234"/>
      <c r="L158" s="225"/>
      <c r="M158" s="69"/>
      <c r="N158" s="70"/>
      <c r="O158" s="180"/>
      <c r="P158" s="173"/>
      <c r="Q158" s="71"/>
      <c r="R158" s="245"/>
      <c r="S158" s="87"/>
      <c r="T158" s="117"/>
      <c r="U158" s="117"/>
      <c r="V158" s="74"/>
      <c r="W158" s="3"/>
      <c r="X158" s="3"/>
      <c r="Y158" s="3"/>
      <c r="Z158" s="3"/>
      <c r="AA158" s="3"/>
      <c r="AB158" s="31"/>
      <c r="AC158" s="67">
        <f t="shared" si="15"/>
        <v>0</v>
      </c>
      <c r="AD158" s="176"/>
      <c r="AE158" s="58">
        <v>2.4060000000000001</v>
      </c>
      <c r="AF158" s="58">
        <f t="shared" si="13"/>
        <v>0</v>
      </c>
      <c r="AG158" s="552"/>
      <c r="AH158" s="532"/>
      <c r="AI158" s="387"/>
      <c r="AJ158" s="387"/>
      <c r="AK158" s="387"/>
      <c r="AL158" s="390"/>
      <c r="AM158" s="387"/>
      <c r="AN158" s="387"/>
      <c r="AO158" s="387"/>
      <c r="AP158" s="387"/>
      <c r="AQ158" s="221"/>
      <c r="AR158" s="221"/>
      <c r="AS158" s="221"/>
      <c r="AT158" s="10"/>
      <c r="AU158" s="10"/>
      <c r="AV158" s="10"/>
      <c r="AW158" s="10"/>
      <c r="AX158" s="10"/>
      <c r="AY158" s="10"/>
    </row>
    <row r="159" spans="2:51" ht="20" customHeight="1" outlineLevel="1">
      <c r="B159" s="433"/>
      <c r="C159" s="624">
        <v>910307</v>
      </c>
      <c r="D159" s="494" t="s">
        <v>43</v>
      </c>
      <c r="E159" s="495" t="s">
        <v>22</v>
      </c>
      <c r="F159" s="495" t="s">
        <v>14</v>
      </c>
      <c r="G159" s="495">
        <v>3</v>
      </c>
      <c r="H159" s="536">
        <v>98.7</v>
      </c>
      <c r="I159" s="294"/>
      <c r="J159" s="72"/>
      <c r="K159" s="239"/>
      <c r="L159" s="230"/>
      <c r="M159" s="62"/>
      <c r="N159" s="63"/>
      <c r="O159" s="186"/>
      <c r="P159" s="174"/>
      <c r="Q159" s="64"/>
      <c r="R159" s="247"/>
      <c r="S159" s="88"/>
      <c r="T159" s="121"/>
      <c r="U159" s="121"/>
      <c r="V159" s="65"/>
      <c r="W159" s="3"/>
      <c r="X159" s="3"/>
      <c r="Y159" s="3"/>
      <c r="Z159" s="3"/>
      <c r="AA159" s="3"/>
      <c r="AB159" s="31"/>
      <c r="AC159" s="67">
        <f t="shared" si="15"/>
        <v>0</v>
      </c>
      <c r="AD159" s="176"/>
      <c r="AE159" s="58">
        <v>1.4350000000000001</v>
      </c>
      <c r="AF159" s="58">
        <f t="shared" si="13"/>
        <v>0</v>
      </c>
      <c r="AG159" s="552"/>
      <c r="AH159" s="532"/>
      <c r="AI159" s="387"/>
      <c r="AJ159" s="387"/>
      <c r="AK159" s="387"/>
      <c r="AL159" s="390"/>
      <c r="AM159" s="387"/>
      <c r="AN159" s="387"/>
      <c r="AO159" s="387"/>
      <c r="AP159" s="387"/>
      <c r="AQ159" s="221"/>
      <c r="AR159" s="221"/>
      <c r="AS159" s="221"/>
      <c r="AT159" s="10"/>
      <c r="AU159" s="10"/>
      <c r="AV159" s="10"/>
      <c r="AW159" s="10"/>
      <c r="AX159" s="10"/>
      <c r="AY159" s="10"/>
    </row>
    <row r="160" spans="2:51" ht="20" customHeight="1" outlineLevel="1">
      <c r="B160" s="433"/>
      <c r="C160" s="624">
        <v>910308</v>
      </c>
      <c r="D160" s="494" t="s">
        <v>267</v>
      </c>
      <c r="E160" s="495" t="s">
        <v>36</v>
      </c>
      <c r="F160" s="495" t="s">
        <v>12</v>
      </c>
      <c r="G160" s="495">
        <v>3</v>
      </c>
      <c r="H160" s="547">
        <v>108.15</v>
      </c>
      <c r="I160" s="294"/>
      <c r="J160" s="73"/>
      <c r="K160" s="234"/>
      <c r="L160" s="225"/>
      <c r="M160" s="69"/>
      <c r="N160" s="70"/>
      <c r="O160" s="180"/>
      <c r="P160" s="173"/>
      <c r="Q160" s="71"/>
      <c r="R160" s="245"/>
      <c r="S160" s="87"/>
      <c r="T160" s="117"/>
      <c r="U160" s="117"/>
      <c r="V160" s="74"/>
      <c r="W160" s="3"/>
      <c r="X160" s="3"/>
      <c r="Y160" s="3"/>
      <c r="Z160" s="3"/>
      <c r="AA160" s="3"/>
      <c r="AB160" s="31"/>
      <c r="AC160" s="67">
        <f t="shared" si="15"/>
        <v>0</v>
      </c>
      <c r="AD160" s="176"/>
      <c r="AE160" s="58">
        <v>1.6</v>
      </c>
      <c r="AF160" s="58">
        <f t="shared" si="13"/>
        <v>0</v>
      </c>
      <c r="AG160" s="552"/>
      <c r="AH160" s="532"/>
      <c r="AI160" s="387"/>
      <c r="AJ160" s="387"/>
      <c r="AK160" s="387"/>
      <c r="AL160" s="390"/>
      <c r="AM160" s="387"/>
      <c r="AN160" s="387"/>
      <c r="AO160" s="387"/>
      <c r="AP160" s="387"/>
      <c r="AQ160" s="221"/>
      <c r="AR160" s="221"/>
      <c r="AS160" s="221"/>
      <c r="AT160" s="10"/>
      <c r="AU160" s="10"/>
      <c r="AV160" s="10"/>
      <c r="AW160" s="10"/>
      <c r="AX160" s="10"/>
      <c r="AY160" s="10"/>
    </row>
    <row r="161" spans="1:51" ht="20" customHeight="1" outlineLevel="1">
      <c r="B161" s="433"/>
      <c r="C161" s="624">
        <v>910309</v>
      </c>
      <c r="D161" s="494" t="s">
        <v>42</v>
      </c>
      <c r="E161" s="495" t="s">
        <v>36</v>
      </c>
      <c r="F161" s="495" t="s">
        <v>41</v>
      </c>
      <c r="G161" s="495">
        <v>4</v>
      </c>
      <c r="H161" s="536">
        <v>59.85</v>
      </c>
      <c r="I161" s="163"/>
      <c r="J161" s="73"/>
      <c r="K161" s="234"/>
      <c r="L161" s="225"/>
      <c r="M161" s="69"/>
      <c r="N161" s="70"/>
      <c r="O161" s="181"/>
      <c r="P161" s="165"/>
      <c r="Q161" s="71"/>
      <c r="R161" s="245"/>
      <c r="S161" s="87"/>
      <c r="T161" s="117"/>
      <c r="U161" s="117"/>
      <c r="V161" s="74"/>
      <c r="W161" s="3"/>
      <c r="X161" s="3"/>
      <c r="Y161" s="3"/>
      <c r="Z161" s="3"/>
      <c r="AA161" s="3"/>
      <c r="AB161" s="31"/>
      <c r="AC161" s="67">
        <f t="shared" si="15"/>
        <v>0</v>
      </c>
      <c r="AD161" s="176"/>
      <c r="AE161" s="58">
        <v>0.83</v>
      </c>
      <c r="AF161" s="58">
        <f t="shared" si="13"/>
        <v>0</v>
      </c>
      <c r="AG161" s="552"/>
      <c r="AH161" s="532"/>
      <c r="AI161" s="387"/>
      <c r="AJ161" s="387"/>
      <c r="AK161" s="387"/>
      <c r="AL161" s="390"/>
      <c r="AM161" s="387"/>
      <c r="AN161" s="387"/>
      <c r="AO161" s="387"/>
      <c r="AP161" s="387"/>
      <c r="AQ161" s="221"/>
      <c r="AR161" s="221"/>
      <c r="AS161" s="221"/>
      <c r="AT161" s="10"/>
      <c r="AU161" s="10"/>
      <c r="AV161" s="10"/>
      <c r="AW161" s="10"/>
      <c r="AX161" s="10"/>
      <c r="AY161" s="10"/>
    </row>
    <row r="162" spans="1:51" ht="20" customHeight="1" outlineLevel="1">
      <c r="B162" s="433"/>
      <c r="C162" s="624">
        <v>910312</v>
      </c>
      <c r="D162" s="494" t="s">
        <v>69</v>
      </c>
      <c r="E162" s="495" t="s">
        <v>21</v>
      </c>
      <c r="F162" s="495" t="s">
        <v>41</v>
      </c>
      <c r="G162" s="495">
        <v>3</v>
      </c>
      <c r="H162" s="536">
        <v>48.300000000000004</v>
      </c>
      <c r="I162" s="163"/>
      <c r="J162" s="73"/>
      <c r="K162" s="234"/>
      <c r="L162" s="225"/>
      <c r="M162" s="69"/>
      <c r="N162" s="70"/>
      <c r="O162" s="181"/>
      <c r="P162" s="165"/>
      <c r="Q162" s="71"/>
      <c r="R162" s="245"/>
      <c r="S162" s="87"/>
      <c r="T162" s="121"/>
      <c r="U162" s="121"/>
      <c r="V162" s="65"/>
      <c r="W162" s="3"/>
      <c r="X162" s="3"/>
      <c r="Y162" s="3"/>
      <c r="Z162" s="3"/>
      <c r="AA162" s="3"/>
      <c r="AB162" s="31"/>
      <c r="AC162" s="67">
        <f t="shared" si="15"/>
        <v>0</v>
      </c>
      <c r="AD162" s="176"/>
      <c r="AE162" s="58">
        <v>0.45</v>
      </c>
      <c r="AF162" s="58">
        <f t="shared" si="13"/>
        <v>0</v>
      </c>
      <c r="AG162" s="552"/>
      <c r="AH162" s="532"/>
      <c r="AI162" s="387"/>
      <c r="AJ162" s="387"/>
      <c r="AK162" s="387"/>
      <c r="AL162" s="390"/>
      <c r="AM162" s="387"/>
      <c r="AN162" s="387"/>
      <c r="AO162" s="387"/>
      <c r="AP162" s="387"/>
      <c r="AQ162" s="221"/>
      <c r="AR162" s="221"/>
      <c r="AS162" s="221"/>
      <c r="AT162" s="10"/>
      <c r="AU162" s="10"/>
      <c r="AV162" s="10"/>
      <c r="AW162" s="10"/>
      <c r="AX162" s="10"/>
      <c r="AY162" s="10"/>
    </row>
    <row r="163" spans="1:51" ht="20" customHeight="1" outlineLevel="1">
      <c r="B163" s="433"/>
      <c r="C163" s="624">
        <v>910310</v>
      </c>
      <c r="D163" s="494" t="s">
        <v>83</v>
      </c>
      <c r="E163" s="495" t="s">
        <v>36</v>
      </c>
      <c r="F163" s="495" t="s">
        <v>15</v>
      </c>
      <c r="G163" s="495">
        <v>5</v>
      </c>
      <c r="H163" s="536">
        <v>23.1</v>
      </c>
      <c r="I163" s="163"/>
      <c r="J163" s="73"/>
      <c r="K163" s="234"/>
      <c r="L163" s="225"/>
      <c r="M163" s="69"/>
      <c r="N163" s="70"/>
      <c r="O163" s="181"/>
      <c r="P163" s="165"/>
      <c r="Q163" s="71"/>
      <c r="R163" s="245"/>
      <c r="S163" s="87"/>
      <c r="T163" s="117"/>
      <c r="U163" s="117"/>
      <c r="V163" s="74"/>
      <c r="W163" s="3"/>
      <c r="X163" s="3"/>
      <c r="Y163" s="3"/>
      <c r="Z163" s="3"/>
      <c r="AA163" s="3"/>
      <c r="AB163" s="31"/>
      <c r="AC163" s="67">
        <f t="shared" si="15"/>
        <v>0</v>
      </c>
      <c r="AD163" s="176"/>
      <c r="AE163" s="58">
        <v>0.1</v>
      </c>
      <c r="AF163" s="58">
        <f t="shared" si="13"/>
        <v>0</v>
      </c>
      <c r="AG163" s="552"/>
      <c r="AH163" s="532"/>
      <c r="AI163" s="387"/>
      <c r="AJ163" s="387"/>
      <c r="AK163" s="387"/>
      <c r="AL163" s="390"/>
      <c r="AM163" s="387"/>
      <c r="AN163" s="387"/>
      <c r="AO163" s="387"/>
      <c r="AP163" s="387"/>
      <c r="AQ163" s="221"/>
      <c r="AR163" s="221"/>
      <c r="AS163" s="221"/>
      <c r="AT163" s="10"/>
      <c r="AU163" s="10"/>
      <c r="AV163" s="10"/>
      <c r="AW163" s="10"/>
      <c r="AX163" s="10"/>
      <c r="AY163" s="10"/>
    </row>
    <row r="164" spans="1:51" ht="20" customHeight="1" outlineLevel="1" thickBot="1">
      <c r="B164" s="434"/>
      <c r="C164" s="625">
        <v>910311</v>
      </c>
      <c r="D164" s="496" t="s">
        <v>84</v>
      </c>
      <c r="E164" s="497" t="s">
        <v>22</v>
      </c>
      <c r="F164" s="497" t="s">
        <v>19</v>
      </c>
      <c r="G164" s="497">
        <v>5</v>
      </c>
      <c r="H164" s="543">
        <v>19.95</v>
      </c>
      <c r="I164" s="295"/>
      <c r="J164" s="352"/>
      <c r="K164" s="353"/>
      <c r="L164" s="354"/>
      <c r="M164" s="355"/>
      <c r="N164" s="356"/>
      <c r="O164" s="186"/>
      <c r="P164" s="174"/>
      <c r="Q164" s="357"/>
      <c r="R164" s="358"/>
      <c r="S164" s="359"/>
      <c r="T164" s="360"/>
      <c r="U164" s="360"/>
      <c r="V164" s="361"/>
      <c r="W164" s="3"/>
      <c r="X164" s="3"/>
      <c r="Y164" s="3"/>
      <c r="Z164" s="3"/>
      <c r="AA164" s="3"/>
      <c r="AB164" s="31"/>
      <c r="AC164" s="362">
        <f t="shared" si="15"/>
        <v>0</v>
      </c>
      <c r="AD164" s="176"/>
      <c r="AE164" s="58">
        <v>0.1</v>
      </c>
      <c r="AF164" s="58">
        <f t="shared" si="13"/>
        <v>0</v>
      </c>
      <c r="AG164" s="552"/>
      <c r="AH164" s="532"/>
      <c r="AI164" s="387"/>
      <c r="AJ164" s="387"/>
      <c r="AK164" s="387"/>
      <c r="AL164" s="390"/>
      <c r="AM164" s="387"/>
      <c r="AN164" s="387"/>
      <c r="AO164" s="387"/>
      <c r="AP164" s="387"/>
      <c r="AQ164" s="221"/>
      <c r="AR164" s="221"/>
      <c r="AS164" s="221"/>
      <c r="AT164" s="10"/>
      <c r="AU164" s="10"/>
      <c r="AV164" s="10"/>
      <c r="AW164" s="10"/>
      <c r="AX164" s="10"/>
      <c r="AY164" s="10"/>
    </row>
    <row r="165" spans="1:51" ht="40" customHeight="1">
      <c r="B165" s="432"/>
      <c r="C165" s="623">
        <v>910397</v>
      </c>
      <c r="D165" s="492" t="s">
        <v>225</v>
      </c>
      <c r="E165" s="493" t="s">
        <v>21</v>
      </c>
      <c r="F165" s="493" t="s">
        <v>46</v>
      </c>
      <c r="G165" s="493">
        <f>SUM(G155,G155,G156,G157,G159,G163,G163,G162,G164)</f>
        <v>31</v>
      </c>
      <c r="H165" s="548">
        <v>656.25</v>
      </c>
      <c r="I165" s="363"/>
      <c r="J165" s="364"/>
      <c r="K165" s="298"/>
      <c r="L165" s="299"/>
      <c r="M165" s="300"/>
      <c r="N165" s="301"/>
      <c r="O165" s="302"/>
      <c r="P165" s="303"/>
      <c r="Q165" s="304"/>
      <c r="R165" s="305"/>
      <c r="S165" s="306"/>
      <c r="T165" s="307"/>
      <c r="U165" s="307"/>
      <c r="V165" s="365"/>
      <c r="W165" s="273"/>
      <c r="X165" s="273"/>
      <c r="Y165" s="273"/>
      <c r="Z165" s="273"/>
      <c r="AA165" s="273"/>
      <c r="AB165" s="311"/>
      <c r="AC165" s="348">
        <f t="shared" si="15"/>
        <v>0</v>
      </c>
      <c r="AD165" s="176"/>
      <c r="AE165" s="58">
        <f>SUM(AE155,AE155,AE156,AE157,AE159,AE163,AE163,AE162,AE164)</f>
        <v>10.684999999999999</v>
      </c>
      <c r="AF165" s="58">
        <f t="shared" si="13"/>
        <v>0</v>
      </c>
      <c r="AG165" s="552"/>
      <c r="AH165" s="532"/>
      <c r="AI165" s="387"/>
      <c r="AJ165" s="387"/>
      <c r="AK165" s="387"/>
      <c r="AL165" s="390"/>
      <c r="AM165" s="387"/>
      <c r="AN165" s="387"/>
      <c r="AO165" s="387"/>
      <c r="AP165" s="387"/>
      <c r="AQ165" s="221"/>
      <c r="AR165" s="221"/>
      <c r="AS165" s="221"/>
      <c r="AT165" s="10"/>
      <c r="AU165" s="10"/>
      <c r="AV165" s="10"/>
      <c r="AW165" s="10"/>
      <c r="AX165" s="10"/>
      <c r="AY165" s="10"/>
    </row>
    <row r="166" spans="1:51" ht="40" customHeight="1">
      <c r="B166" s="433"/>
      <c r="C166" s="624">
        <v>910398</v>
      </c>
      <c r="D166" s="494" t="s">
        <v>226</v>
      </c>
      <c r="E166" s="495" t="s">
        <v>36</v>
      </c>
      <c r="F166" s="495" t="s">
        <v>46</v>
      </c>
      <c r="G166" s="495">
        <f>SUM(G154,G158,G158,G160,G160,G161,G161,G163,G163,G164)</f>
        <v>36</v>
      </c>
      <c r="H166" s="539">
        <v>756</v>
      </c>
      <c r="I166" s="75"/>
      <c r="J166" s="73"/>
      <c r="K166" s="239"/>
      <c r="L166" s="230"/>
      <c r="M166" s="62"/>
      <c r="N166" s="63"/>
      <c r="O166" s="186"/>
      <c r="P166" s="165"/>
      <c r="Q166" s="64"/>
      <c r="R166" s="247"/>
      <c r="S166" s="88"/>
      <c r="T166" s="121"/>
      <c r="U166" s="121"/>
      <c r="V166" s="65"/>
      <c r="W166" s="3"/>
      <c r="X166" s="3"/>
      <c r="Y166" s="3"/>
      <c r="Z166" s="3"/>
      <c r="AA166" s="3"/>
      <c r="AB166" s="31"/>
      <c r="AC166" s="366">
        <f t="shared" si="15"/>
        <v>0</v>
      </c>
      <c r="AD166" s="176"/>
      <c r="AE166" s="58">
        <f>SUM(AE154,AE158,AE158,AE160,AE160,AE161,AE161,AE163,AE163,AE164)</f>
        <v>12.871999999999998</v>
      </c>
      <c r="AF166" s="58">
        <f t="shared" si="13"/>
        <v>0</v>
      </c>
      <c r="AG166" s="552"/>
      <c r="AH166" s="532"/>
      <c r="AI166" s="387"/>
      <c r="AJ166" s="387"/>
      <c r="AK166" s="387"/>
      <c r="AL166" s="390"/>
      <c r="AM166" s="387"/>
      <c r="AN166" s="387"/>
      <c r="AO166" s="387"/>
      <c r="AP166" s="387"/>
      <c r="AQ166" s="221"/>
      <c r="AR166" s="221"/>
      <c r="AS166" s="221"/>
      <c r="AT166" s="10"/>
      <c r="AU166" s="10"/>
      <c r="AV166" s="10"/>
      <c r="AW166" s="10"/>
      <c r="AX166" s="10"/>
      <c r="AY166" s="10"/>
    </row>
    <row r="167" spans="1:51" ht="40" customHeight="1" thickBot="1">
      <c r="B167" s="434"/>
      <c r="C167" s="625">
        <v>910399</v>
      </c>
      <c r="D167" s="496" t="s">
        <v>227</v>
      </c>
      <c r="E167" s="497" t="s">
        <v>36</v>
      </c>
      <c r="F167" s="497" t="s">
        <v>46</v>
      </c>
      <c r="G167" s="497">
        <f>SUM(G154,G154,G156,G156,G158,G158,G158,G160,G160,G160,G160,G161,G161,G161,G163,G163,G163,G163,G164)</f>
        <v>66</v>
      </c>
      <c r="H167" s="540">
        <v>1570.8</v>
      </c>
      <c r="I167" s="76"/>
      <c r="J167" s="12"/>
      <c r="K167" s="241"/>
      <c r="L167" s="232"/>
      <c r="M167" s="13"/>
      <c r="N167" s="38"/>
      <c r="O167" s="189"/>
      <c r="P167" s="175"/>
      <c r="Q167" s="14"/>
      <c r="R167" s="252"/>
      <c r="S167" s="86"/>
      <c r="T167" s="119"/>
      <c r="U167" s="119"/>
      <c r="V167" s="21"/>
      <c r="W167" s="285"/>
      <c r="X167" s="285"/>
      <c r="Y167" s="285"/>
      <c r="Z167" s="285"/>
      <c r="AA167" s="285"/>
      <c r="AB167" s="285"/>
      <c r="AC167" s="351">
        <f t="shared" si="15"/>
        <v>0</v>
      </c>
      <c r="AD167" s="176"/>
      <c r="AE167" s="58">
        <f>SUM(AE154,AE154,AE156,AE156,AE158,AE158,AE158,AE160,AE160,AE160,AE160,AE161,AE161,AE161,AE163,AE163,AE163,AE163,AE164)</f>
        <v>26.208000000000009</v>
      </c>
      <c r="AF167" s="58">
        <f t="shared" si="13"/>
        <v>0</v>
      </c>
      <c r="AG167" s="552"/>
      <c r="AH167" s="532"/>
      <c r="AI167" s="387"/>
      <c r="AJ167" s="387"/>
      <c r="AK167" s="387"/>
      <c r="AL167" s="390"/>
      <c r="AM167" s="387"/>
      <c r="AN167" s="387"/>
      <c r="AO167" s="387"/>
      <c r="AP167" s="387"/>
      <c r="AQ167" s="221"/>
      <c r="AR167" s="221"/>
      <c r="AS167" s="221"/>
      <c r="AT167" s="10"/>
      <c r="AU167" s="10"/>
      <c r="AV167" s="10"/>
      <c r="AW167" s="10"/>
      <c r="AX167" s="10"/>
      <c r="AY167" s="10"/>
    </row>
    <row r="168" spans="1:51" ht="39.5" customHeight="1" thickBot="1">
      <c r="B168" s="25"/>
      <c r="C168" s="629"/>
      <c r="E168" s="671"/>
      <c r="F168" s="671"/>
      <c r="G168" s="483"/>
      <c r="H168" s="517" t="s">
        <v>27</v>
      </c>
      <c r="I168" s="60">
        <f>SUM(I9:I167)</f>
        <v>0</v>
      </c>
      <c r="J168" s="61">
        <f>SUM(J9:J167)</f>
        <v>0</v>
      </c>
      <c r="K168" s="239">
        <f>SUM(K9:K167)</f>
        <v>0</v>
      </c>
      <c r="L168" s="230">
        <f>SUM(L9:L167)</f>
        <v>0</v>
      </c>
      <c r="M168" s="62">
        <f>SUM(M9:M167)</f>
        <v>0</v>
      </c>
      <c r="N168" s="63">
        <f>SUM(N9:N167)</f>
        <v>0</v>
      </c>
      <c r="O168" s="186">
        <f>SUM(O9:O167)</f>
        <v>0</v>
      </c>
      <c r="P168" s="166">
        <f>SUM(P9:P167)</f>
        <v>0</v>
      </c>
      <c r="Q168" s="64">
        <f>SUM(Q9:Q167)</f>
        <v>0</v>
      </c>
      <c r="R168" s="253">
        <f>SUM(R9:R167)</f>
        <v>0</v>
      </c>
      <c r="S168" s="88">
        <f>SUM(S9:S167)</f>
        <v>0</v>
      </c>
      <c r="T168" s="121">
        <f>SUM(T9:T167)</f>
        <v>0</v>
      </c>
      <c r="U168" s="121">
        <f>SUM(U9:U167)</f>
        <v>0</v>
      </c>
      <c r="V168" s="66">
        <f>SUM(V9:V167)</f>
        <v>0</v>
      </c>
      <c r="W168" s="676">
        <f>SUM(I168:V168)</f>
        <v>0</v>
      </c>
      <c r="X168" s="677"/>
      <c r="Y168" s="677"/>
      <c r="Z168" s="677"/>
      <c r="AA168" s="677"/>
      <c r="AB168" s="678"/>
      <c r="AC168" s="44">
        <f>IF(I168&gt;0,1,0)+IF(J168&gt;0,1,0)+IF(K168&gt;0,1,0)++IF(L168&gt;0,1,0)+IF(M168&gt;0,1,0)+IF(N168&gt;0,1,0)+IF(Q168&gt;0,1,0)+IF(S168&gt;0,1,0)+IF(V168&gt;0,1,0)+IF(P168&gt;0,1,0)+IF(T168&gt;0,1,0)+IF(O168&gt;0,1,0)+IF(U168&gt;0,1,0)</f>
        <v>0</v>
      </c>
      <c r="AD168" s="53"/>
      <c r="AE168" s="57"/>
      <c r="AF168" s="58"/>
      <c r="AG168" s="389"/>
      <c r="AH168" s="389"/>
      <c r="AI168" s="387"/>
      <c r="AJ168" s="387"/>
      <c r="AK168" s="387"/>
      <c r="AL168" s="387"/>
      <c r="AM168" s="387"/>
      <c r="AN168" s="387"/>
      <c r="AO168" s="387"/>
      <c r="AP168" s="387"/>
      <c r="AQ168" s="221"/>
      <c r="AR168" s="221"/>
      <c r="AS168" s="221"/>
      <c r="AT168" s="10"/>
      <c r="AU168" s="10"/>
      <c r="AV168" s="10"/>
      <c r="AW168" s="10"/>
      <c r="AX168" s="10"/>
      <c r="AY168" s="10"/>
    </row>
    <row r="169" spans="1:51" ht="37" customHeight="1" thickBot="1">
      <c r="B169" s="25"/>
      <c r="C169" s="629"/>
      <c r="D169" s="511"/>
      <c r="E169" s="483"/>
      <c r="F169" s="483"/>
      <c r="G169" s="483"/>
      <c r="H169" s="518" t="s">
        <v>26</v>
      </c>
      <c r="I169" s="94">
        <f>SUMPRODUCT(I9:I167,$G9:$G167)</f>
        <v>0</v>
      </c>
      <c r="J169" s="78">
        <f>SUMPRODUCT(J9:J167,$G9:$G167)</f>
        <v>0</v>
      </c>
      <c r="K169" s="242">
        <f>SUMPRODUCT(K9:K167,$G9:$G167)</f>
        <v>0</v>
      </c>
      <c r="L169" s="233">
        <f>SUMPRODUCT(L9:L167,$G9:$G167)</f>
        <v>0</v>
      </c>
      <c r="M169" s="79">
        <f>SUMPRODUCT(M9:M167,$G9:$G167)</f>
        <v>0</v>
      </c>
      <c r="N169" s="80">
        <f>SUMPRODUCT(N9:N167,$G9:$G167)</f>
        <v>0</v>
      </c>
      <c r="O169" s="191">
        <f>SUMPRODUCT(O9:O167,$G9:$G167)</f>
        <v>0</v>
      </c>
      <c r="P169" s="179">
        <f>SUMPRODUCT(P9:P167,$G9:$G167)</f>
        <v>0</v>
      </c>
      <c r="Q169" s="81">
        <f>SUMPRODUCT(Q9:Q167,$G9:$G167)</f>
        <v>0</v>
      </c>
      <c r="R169" s="254">
        <f>SUMPRODUCT(R9:R167,$G9:$G167)</f>
        <v>0</v>
      </c>
      <c r="S169" s="89">
        <f>SUMPRODUCT(S9:S167,$G9:$G167)</f>
        <v>0</v>
      </c>
      <c r="T169" s="124">
        <f>SUMPRODUCT(T9:T167,$G9:$G167)</f>
        <v>0</v>
      </c>
      <c r="U169" s="124">
        <f>SUMPRODUCT(U9:U167,$G9:$G167)</f>
        <v>0</v>
      </c>
      <c r="V169" s="82">
        <f>SUMPRODUCT(V9:V167,$G9:$G167)</f>
        <v>0</v>
      </c>
      <c r="W169" s="682">
        <f>SUM(I169:V169)</f>
        <v>0</v>
      </c>
      <c r="X169" s="682"/>
      <c r="Y169" s="682"/>
      <c r="Z169" s="682"/>
      <c r="AA169" s="682"/>
      <c r="AB169" s="682"/>
      <c r="AC169" s="32"/>
      <c r="AD169" s="53"/>
      <c r="AE169" s="57"/>
      <c r="AF169" s="58"/>
      <c r="AG169" s="389"/>
      <c r="AH169" s="389"/>
      <c r="AI169" s="387"/>
      <c r="AJ169" s="387"/>
      <c r="AK169" s="387"/>
      <c r="AL169" s="387"/>
      <c r="AM169" s="387"/>
      <c r="AN169" s="387"/>
      <c r="AO169" s="387"/>
      <c r="AP169" s="387"/>
      <c r="AQ169" s="221"/>
      <c r="AR169" s="221"/>
      <c r="AS169" s="221"/>
      <c r="AT169" s="10"/>
      <c r="AU169" s="10"/>
      <c r="AV169" s="10"/>
      <c r="AW169" s="10"/>
      <c r="AX169" s="10"/>
      <c r="AY169" s="10"/>
    </row>
    <row r="170" spans="1:51" ht="42" customHeight="1" thickBot="1">
      <c r="B170" s="25"/>
      <c r="C170" s="629"/>
      <c r="D170" s="511"/>
      <c r="E170" s="483"/>
      <c r="F170" s="483"/>
      <c r="G170" s="483"/>
      <c r="H170" s="483"/>
      <c r="I170" s="3"/>
      <c r="J170" s="553"/>
      <c r="K170" s="3"/>
      <c r="L170" s="3"/>
      <c r="M170" s="3"/>
      <c r="N170" s="3"/>
      <c r="O170" s="176"/>
      <c r="P170" s="3"/>
      <c r="Q170" s="3"/>
      <c r="R170" s="3"/>
      <c r="S170" s="3"/>
      <c r="T170" s="3"/>
      <c r="U170" s="642"/>
      <c r="V170" s="679" t="s">
        <v>372</v>
      </c>
      <c r="W170" s="680"/>
      <c r="X170" s="680"/>
      <c r="Y170" s="680"/>
      <c r="Z170" s="680"/>
      <c r="AA170" s="680"/>
      <c r="AB170" s="681"/>
      <c r="AC170" s="24">
        <f>SUM(AC9:AC167)</f>
        <v>0</v>
      </c>
      <c r="AD170" s="176"/>
      <c r="AE170" s="58"/>
      <c r="AF170" s="58"/>
      <c r="AG170" s="389"/>
      <c r="AH170" s="389"/>
      <c r="AI170" s="387"/>
      <c r="AJ170" s="387"/>
      <c r="AK170" s="387"/>
      <c r="AL170" s="387"/>
      <c r="AM170" s="387"/>
      <c r="AN170" s="387"/>
      <c r="AO170" s="387"/>
      <c r="AP170" s="387"/>
      <c r="AQ170" s="221"/>
      <c r="AR170" s="221"/>
      <c r="AS170" s="221"/>
      <c r="AT170" s="10"/>
      <c r="AU170" s="10"/>
      <c r="AV170" s="10"/>
      <c r="AW170" s="10"/>
      <c r="AX170" s="10"/>
      <c r="AY170" s="10"/>
    </row>
    <row r="171" spans="1:51" ht="29.5" customHeight="1" thickBot="1">
      <c r="B171" s="25"/>
      <c r="C171" s="629"/>
      <c r="D171" s="511"/>
      <c r="E171" s="483"/>
      <c r="F171" s="483"/>
      <c r="G171" s="483"/>
      <c r="H171" s="483"/>
      <c r="I171" s="3"/>
      <c r="J171" s="3"/>
      <c r="K171" s="3"/>
      <c r="L171" s="3"/>
      <c r="M171" s="3"/>
      <c r="N171" s="3"/>
      <c r="O171" s="176"/>
      <c r="P171" s="3"/>
      <c r="Q171" s="3"/>
      <c r="R171" s="3"/>
      <c r="S171" s="3"/>
      <c r="T171" s="3"/>
      <c r="U171" s="642"/>
      <c r="V171" s="672" t="s">
        <v>30</v>
      </c>
      <c r="W171" s="673"/>
      <c r="X171" s="673"/>
      <c r="Y171" s="673"/>
      <c r="Z171" s="673"/>
      <c r="AA171" s="673"/>
      <c r="AB171" s="673"/>
      <c r="AC171" s="19">
        <f>SUM(AF9:AF167)</f>
        <v>0</v>
      </c>
      <c r="AD171" s="176"/>
      <c r="AE171" s="58"/>
      <c r="AF171" s="58"/>
      <c r="AG171" s="389"/>
      <c r="AH171" s="389"/>
      <c r="AI171" s="387"/>
      <c r="AJ171" s="387"/>
      <c r="AK171" s="387"/>
      <c r="AL171" s="387"/>
      <c r="AM171" s="387"/>
      <c r="AN171" s="387"/>
      <c r="AO171" s="387"/>
      <c r="AP171" s="387"/>
      <c r="AQ171" s="221"/>
      <c r="AR171" s="221"/>
      <c r="AS171" s="221"/>
      <c r="AT171" s="10"/>
      <c r="AU171" s="10"/>
      <c r="AV171" s="10"/>
      <c r="AW171" s="10"/>
      <c r="AX171" s="10"/>
      <c r="AY171" s="10"/>
    </row>
    <row r="172" spans="1:51" ht="100" customHeight="1">
      <c r="B172" s="25"/>
      <c r="C172" s="629"/>
      <c r="D172" s="511"/>
      <c r="E172" s="483"/>
      <c r="F172" s="483"/>
      <c r="G172" s="483"/>
      <c r="H172" s="483"/>
      <c r="I172" s="3"/>
      <c r="J172" s="3"/>
      <c r="K172" s="3"/>
      <c r="L172" s="3"/>
      <c r="M172" s="3"/>
      <c r="N172" s="3"/>
      <c r="O172" s="176"/>
      <c r="P172" s="3"/>
      <c r="Q172" s="3"/>
      <c r="R172" s="3"/>
      <c r="S172" s="3"/>
      <c r="T172" s="3"/>
      <c r="U172" s="642"/>
      <c r="V172" s="3"/>
      <c r="W172" s="3"/>
      <c r="X172" s="3"/>
      <c r="Y172" s="3"/>
      <c r="Z172" s="3"/>
      <c r="AA172" s="3"/>
      <c r="AB172" s="3"/>
      <c r="AC172" s="3"/>
      <c r="AD172" s="176"/>
      <c r="AE172" s="58"/>
      <c r="AF172" s="58"/>
      <c r="AG172" s="389"/>
      <c r="AH172" s="389"/>
      <c r="AI172" s="387"/>
      <c r="AJ172" s="387"/>
      <c r="AK172" s="387"/>
      <c r="AL172" s="387"/>
      <c r="AM172" s="387"/>
      <c r="AN172" s="387"/>
      <c r="AO172" s="387"/>
      <c r="AP172" s="387"/>
      <c r="AQ172" s="221"/>
      <c r="AR172" s="221"/>
      <c r="AS172" s="221"/>
      <c r="AT172" s="10"/>
      <c r="AU172" s="10"/>
      <c r="AV172" s="10"/>
      <c r="AW172" s="10"/>
      <c r="AX172" s="10"/>
    </row>
    <row r="173" spans="1:51" s="10" customFormat="1">
      <c r="A173" s="598"/>
      <c r="B173" s="25"/>
      <c r="C173" s="608"/>
      <c r="D173" s="511"/>
      <c r="E173" s="479"/>
      <c r="F173" s="479"/>
      <c r="G173" s="479"/>
      <c r="H173" s="479"/>
      <c r="I173" s="2"/>
      <c r="J173" s="2"/>
      <c r="K173" s="2"/>
      <c r="L173" s="2"/>
      <c r="M173" s="2"/>
      <c r="N173" s="2"/>
      <c r="O173" s="5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53"/>
      <c r="AE173" s="57"/>
      <c r="AF173" s="57"/>
      <c r="AG173" s="387"/>
      <c r="AH173" s="387"/>
      <c r="AI173" s="387"/>
      <c r="AJ173" s="387"/>
      <c r="AK173" s="387"/>
      <c r="AL173" s="387"/>
      <c r="AM173" s="387"/>
      <c r="AN173" s="387"/>
      <c r="AO173" s="387"/>
      <c r="AP173" s="387"/>
      <c r="AQ173" s="221"/>
      <c r="AR173" s="221"/>
      <c r="AS173" s="221"/>
    </row>
    <row r="174" spans="1:51" s="10" customFormat="1">
      <c r="A174" s="598"/>
      <c r="B174" s="25"/>
      <c r="C174" s="608"/>
      <c r="D174" s="486"/>
      <c r="E174" s="479"/>
      <c r="F174" s="479"/>
      <c r="G174" s="479"/>
      <c r="H174" s="479"/>
      <c r="I174" s="2"/>
      <c r="J174" s="2"/>
      <c r="K174" s="2"/>
      <c r="L174" s="2"/>
      <c r="M174" s="2"/>
      <c r="N174" s="2"/>
      <c r="O174" s="5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53"/>
      <c r="AE174" s="57"/>
      <c r="AF174" s="57"/>
      <c r="AG174" s="387"/>
      <c r="AH174" s="387"/>
      <c r="AI174" s="387"/>
      <c r="AJ174" s="387"/>
      <c r="AK174" s="387"/>
      <c r="AL174" s="387"/>
      <c r="AM174" s="387"/>
      <c r="AN174" s="387"/>
      <c r="AO174" s="387"/>
      <c r="AP174" s="387"/>
      <c r="AQ174" s="221"/>
      <c r="AR174" s="221"/>
      <c r="AS174" s="221"/>
    </row>
    <row r="175" spans="1:51" s="10" customFormat="1">
      <c r="A175" s="598"/>
      <c r="B175" s="25"/>
      <c r="C175" s="608"/>
      <c r="D175" s="486"/>
      <c r="E175" s="479"/>
      <c r="F175" s="479"/>
      <c r="G175" s="479"/>
      <c r="H175" s="479"/>
      <c r="I175" s="2"/>
      <c r="J175" s="2"/>
      <c r="K175" s="2"/>
      <c r="L175" s="2"/>
      <c r="M175" s="2"/>
      <c r="N175" s="2"/>
      <c r="O175" s="5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53"/>
      <c r="AE175" s="57"/>
      <c r="AF175" s="57"/>
      <c r="AG175" s="387"/>
      <c r="AH175" s="387"/>
      <c r="AI175" s="387"/>
      <c r="AJ175" s="387"/>
      <c r="AK175" s="387"/>
      <c r="AL175" s="387"/>
      <c r="AM175" s="387"/>
      <c r="AN175" s="387"/>
      <c r="AO175" s="387"/>
      <c r="AP175" s="387"/>
      <c r="AQ175" s="221"/>
      <c r="AR175" s="221"/>
      <c r="AS175" s="221"/>
    </row>
    <row r="176" spans="1:51" s="10" customFormat="1">
      <c r="A176" s="598"/>
      <c r="B176" s="25"/>
      <c r="C176" s="608"/>
      <c r="D176" s="486"/>
      <c r="E176" s="479"/>
      <c r="F176" s="479"/>
      <c r="G176" s="479"/>
      <c r="H176" s="479"/>
      <c r="I176" s="2"/>
      <c r="J176" s="2"/>
      <c r="K176" s="2"/>
      <c r="L176" s="2"/>
      <c r="M176" s="2"/>
      <c r="N176" s="2"/>
      <c r="O176" s="5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53"/>
      <c r="AE176" s="57"/>
      <c r="AF176" s="57"/>
      <c r="AG176" s="387"/>
      <c r="AH176" s="387"/>
      <c r="AI176" s="387"/>
      <c r="AJ176" s="387"/>
      <c r="AK176" s="387"/>
      <c r="AL176" s="387"/>
      <c r="AM176" s="387"/>
      <c r="AN176" s="387"/>
      <c r="AO176" s="387"/>
      <c r="AP176" s="387"/>
      <c r="AQ176" s="221"/>
      <c r="AR176" s="221"/>
      <c r="AS176" s="221"/>
    </row>
    <row r="177" spans="1:45" s="10" customFormat="1">
      <c r="A177" s="598"/>
      <c r="B177" s="25"/>
      <c r="C177" s="608"/>
      <c r="D177" s="486"/>
      <c r="E177" s="479"/>
      <c r="F177" s="479"/>
      <c r="G177" s="479"/>
      <c r="H177" s="479"/>
      <c r="I177" s="2"/>
      <c r="J177" s="2"/>
      <c r="K177" s="2"/>
      <c r="L177" s="2"/>
      <c r="M177" s="2"/>
      <c r="N177" s="2"/>
      <c r="O177" s="5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53"/>
      <c r="AE177" s="57"/>
      <c r="AF177" s="57"/>
      <c r="AG177" s="387"/>
      <c r="AH177" s="387"/>
      <c r="AI177" s="387"/>
      <c r="AJ177" s="387"/>
      <c r="AK177" s="387"/>
      <c r="AL177" s="387"/>
      <c r="AM177" s="387"/>
      <c r="AN177" s="387"/>
      <c r="AO177" s="387"/>
      <c r="AP177" s="387"/>
      <c r="AQ177" s="221"/>
      <c r="AR177" s="221"/>
      <c r="AS177" s="221"/>
    </row>
    <row r="178" spans="1:45" s="10" customFormat="1">
      <c r="A178" s="598"/>
      <c r="B178" s="25"/>
      <c r="C178" s="608"/>
      <c r="D178" s="486"/>
      <c r="E178" s="479"/>
      <c r="F178" s="479"/>
      <c r="G178" s="479"/>
      <c r="H178" s="479"/>
      <c r="I178" s="2"/>
      <c r="J178" s="2"/>
      <c r="K178" s="2"/>
      <c r="L178" s="2"/>
      <c r="M178" s="2"/>
      <c r="N178" s="2"/>
      <c r="O178" s="5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53"/>
      <c r="AE178" s="57"/>
      <c r="AF178" s="57"/>
      <c r="AG178" s="387"/>
      <c r="AH178" s="387"/>
      <c r="AI178" s="387"/>
      <c r="AJ178" s="387"/>
      <c r="AK178" s="387"/>
      <c r="AL178" s="387"/>
      <c r="AM178" s="387"/>
      <c r="AN178" s="387"/>
      <c r="AO178" s="387"/>
      <c r="AP178" s="387"/>
      <c r="AQ178" s="221"/>
      <c r="AR178" s="221"/>
      <c r="AS178" s="221"/>
    </row>
    <row r="179" spans="1:45" s="10" customFormat="1">
      <c r="A179" s="598"/>
      <c r="B179" s="25"/>
      <c r="C179" s="608"/>
      <c r="D179" s="486"/>
      <c r="E179" s="479"/>
      <c r="F179" s="479"/>
      <c r="G179" s="479"/>
      <c r="H179" s="479"/>
      <c r="I179" s="2"/>
      <c r="J179" s="2"/>
      <c r="K179" s="2"/>
      <c r="L179" s="2"/>
      <c r="M179" s="2"/>
      <c r="N179" s="2"/>
      <c r="O179" s="5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53"/>
      <c r="AE179" s="57"/>
      <c r="AF179" s="57"/>
      <c r="AG179" s="387"/>
      <c r="AH179" s="387"/>
      <c r="AI179" s="387"/>
      <c r="AJ179" s="387"/>
      <c r="AK179" s="387"/>
      <c r="AL179" s="387"/>
      <c r="AM179" s="387"/>
      <c r="AN179" s="387"/>
      <c r="AO179" s="387"/>
      <c r="AP179" s="387"/>
      <c r="AQ179" s="221"/>
      <c r="AR179" s="221"/>
      <c r="AS179" s="221"/>
    </row>
    <row r="180" spans="1:45" s="10" customFormat="1">
      <c r="A180" s="598"/>
      <c r="B180" s="25"/>
      <c r="C180" s="608"/>
      <c r="D180" s="486"/>
      <c r="E180" s="479"/>
      <c r="F180" s="479"/>
      <c r="G180" s="479"/>
      <c r="H180" s="479"/>
      <c r="I180" s="2"/>
      <c r="J180" s="2"/>
      <c r="K180" s="2"/>
      <c r="L180" s="2"/>
      <c r="M180" s="2"/>
      <c r="N180" s="2"/>
      <c r="O180" s="5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53"/>
      <c r="AE180" s="57"/>
      <c r="AF180" s="57"/>
      <c r="AG180" s="387"/>
      <c r="AH180" s="387"/>
      <c r="AI180" s="387"/>
      <c r="AJ180" s="387"/>
      <c r="AK180" s="387"/>
      <c r="AL180" s="387"/>
      <c r="AM180" s="387"/>
      <c r="AN180" s="387"/>
      <c r="AO180" s="387"/>
      <c r="AP180" s="387"/>
      <c r="AQ180" s="221"/>
      <c r="AR180" s="221"/>
      <c r="AS180" s="221"/>
    </row>
    <row r="181" spans="1:45" s="10" customFormat="1">
      <c r="A181" s="598"/>
      <c r="B181" s="25"/>
      <c r="C181" s="608"/>
      <c r="D181" s="486"/>
      <c r="E181" s="479"/>
      <c r="F181" s="479"/>
      <c r="G181" s="479"/>
      <c r="H181" s="479"/>
      <c r="I181" s="2"/>
      <c r="J181" s="2"/>
      <c r="K181" s="2"/>
      <c r="L181" s="2"/>
      <c r="M181" s="2"/>
      <c r="N181" s="2"/>
      <c r="O181" s="5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53"/>
      <c r="AE181" s="57"/>
      <c r="AF181" s="57"/>
      <c r="AG181" s="387"/>
      <c r="AH181" s="387"/>
      <c r="AI181" s="387"/>
      <c r="AJ181" s="387"/>
      <c r="AK181" s="387"/>
      <c r="AL181" s="387"/>
      <c r="AM181" s="387"/>
      <c r="AN181" s="387"/>
      <c r="AO181" s="387"/>
      <c r="AP181" s="387"/>
      <c r="AQ181" s="221"/>
      <c r="AR181" s="221"/>
      <c r="AS181" s="221"/>
    </row>
    <row r="182" spans="1:45" s="10" customFormat="1">
      <c r="A182" s="598"/>
      <c r="B182" s="25"/>
      <c r="C182" s="608"/>
      <c r="D182" s="486"/>
      <c r="E182" s="479"/>
      <c r="F182" s="479"/>
      <c r="G182" s="479"/>
      <c r="H182" s="479"/>
      <c r="I182" s="2"/>
      <c r="J182" s="2"/>
      <c r="K182" s="2"/>
      <c r="L182" s="2"/>
      <c r="M182" s="2"/>
      <c r="N182" s="2"/>
      <c r="O182" s="5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53"/>
      <c r="AE182" s="57"/>
      <c r="AF182" s="57"/>
      <c r="AG182" s="387"/>
      <c r="AH182" s="387"/>
      <c r="AI182" s="387"/>
      <c r="AJ182" s="387"/>
      <c r="AK182" s="387"/>
      <c r="AL182" s="387"/>
      <c r="AM182" s="387"/>
      <c r="AN182" s="387"/>
      <c r="AO182" s="387"/>
      <c r="AP182" s="387"/>
      <c r="AQ182" s="221"/>
      <c r="AR182" s="221"/>
      <c r="AS182" s="221"/>
    </row>
    <row r="183" spans="1:45" s="10" customFormat="1">
      <c r="A183" s="598"/>
      <c r="B183" s="25"/>
      <c r="C183" s="608"/>
      <c r="D183" s="486"/>
      <c r="E183" s="479"/>
      <c r="F183" s="479"/>
      <c r="G183" s="479"/>
      <c r="H183" s="479"/>
      <c r="I183" s="2"/>
      <c r="J183" s="2"/>
      <c r="K183" s="2"/>
      <c r="L183" s="2"/>
      <c r="M183" s="2"/>
      <c r="N183" s="2"/>
      <c r="O183" s="5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53"/>
      <c r="AE183" s="57"/>
      <c r="AF183" s="57"/>
      <c r="AG183" s="387"/>
      <c r="AH183" s="387"/>
      <c r="AI183" s="387"/>
      <c r="AJ183" s="387"/>
      <c r="AK183" s="387"/>
      <c r="AL183" s="387"/>
      <c r="AM183" s="387"/>
      <c r="AN183" s="387"/>
      <c r="AO183" s="387"/>
      <c r="AP183" s="387"/>
      <c r="AQ183" s="221"/>
      <c r="AR183" s="221"/>
      <c r="AS183" s="221"/>
    </row>
    <row r="184" spans="1:45" s="10" customFormat="1">
      <c r="A184" s="598"/>
      <c r="B184" s="25"/>
      <c r="C184" s="608"/>
      <c r="D184" s="486"/>
      <c r="E184" s="479"/>
      <c r="F184" s="479"/>
      <c r="G184" s="479"/>
      <c r="H184" s="479"/>
      <c r="I184" s="2"/>
      <c r="J184" s="2"/>
      <c r="K184" s="2"/>
      <c r="L184" s="2"/>
      <c r="M184" s="2"/>
      <c r="N184" s="2"/>
      <c r="O184" s="5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53"/>
      <c r="AE184" s="57"/>
      <c r="AF184" s="57"/>
      <c r="AG184" s="387"/>
      <c r="AH184" s="387"/>
      <c r="AI184" s="387"/>
      <c r="AJ184" s="387"/>
      <c r="AK184" s="387"/>
      <c r="AL184" s="387"/>
      <c r="AM184" s="387"/>
      <c r="AN184" s="387"/>
      <c r="AO184" s="387"/>
      <c r="AP184" s="387"/>
      <c r="AQ184" s="221"/>
      <c r="AR184" s="221"/>
      <c r="AS184" s="221"/>
    </row>
    <row r="185" spans="1:45" s="10" customFormat="1">
      <c r="A185" s="598"/>
      <c r="B185" s="25"/>
      <c r="C185" s="608"/>
      <c r="D185" s="486"/>
      <c r="E185" s="479"/>
      <c r="F185" s="479"/>
      <c r="G185" s="479"/>
      <c r="H185" s="479"/>
      <c r="I185" s="2"/>
      <c r="J185" s="2"/>
      <c r="K185" s="2"/>
      <c r="L185" s="2"/>
      <c r="M185" s="2"/>
      <c r="N185" s="2"/>
      <c r="O185" s="5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53"/>
      <c r="AE185" s="57"/>
      <c r="AF185" s="57"/>
      <c r="AG185" s="387"/>
      <c r="AH185" s="387"/>
      <c r="AI185" s="387"/>
      <c r="AJ185" s="387"/>
      <c r="AK185" s="387"/>
      <c r="AL185" s="387"/>
      <c r="AM185" s="387"/>
      <c r="AN185" s="387"/>
      <c r="AO185" s="387"/>
      <c r="AP185" s="387"/>
      <c r="AQ185" s="221"/>
      <c r="AR185" s="221"/>
      <c r="AS185" s="221"/>
    </row>
    <row r="186" spans="1:45" s="10" customFormat="1">
      <c r="A186" s="598"/>
      <c r="B186" s="25"/>
      <c r="C186" s="608"/>
      <c r="D186" s="486"/>
      <c r="E186" s="479"/>
      <c r="F186" s="479"/>
      <c r="G186" s="479"/>
      <c r="H186" s="479"/>
      <c r="I186" s="2"/>
      <c r="J186" s="2"/>
      <c r="K186" s="2"/>
      <c r="L186" s="2"/>
      <c r="M186" s="2"/>
      <c r="N186" s="2"/>
      <c r="O186" s="5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53"/>
      <c r="AE186" s="57"/>
      <c r="AF186" s="57"/>
      <c r="AG186" s="387"/>
      <c r="AH186" s="387"/>
      <c r="AI186" s="387"/>
      <c r="AJ186" s="387"/>
      <c r="AK186" s="387"/>
      <c r="AL186" s="387"/>
      <c r="AM186" s="387"/>
      <c r="AN186" s="387"/>
      <c r="AO186" s="387"/>
      <c r="AP186" s="387"/>
      <c r="AQ186" s="221"/>
      <c r="AR186" s="221"/>
      <c r="AS186" s="221"/>
    </row>
    <row r="187" spans="1:45" s="10" customFormat="1">
      <c r="A187" s="598"/>
      <c r="B187" s="25"/>
      <c r="C187" s="608"/>
      <c r="D187" s="486"/>
      <c r="E187" s="479"/>
      <c r="F187" s="479"/>
      <c r="G187" s="479"/>
      <c r="H187" s="479"/>
      <c r="I187" s="2"/>
      <c r="J187" s="2"/>
      <c r="K187" s="2"/>
      <c r="L187" s="2"/>
      <c r="M187" s="2"/>
      <c r="N187" s="2"/>
      <c r="O187" s="5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53"/>
      <c r="AE187" s="57"/>
      <c r="AF187" s="57"/>
      <c r="AG187" s="387"/>
      <c r="AH187" s="387"/>
      <c r="AI187" s="387"/>
      <c r="AJ187" s="387"/>
      <c r="AK187" s="387"/>
      <c r="AL187" s="387"/>
      <c r="AM187" s="387"/>
      <c r="AN187" s="387"/>
      <c r="AO187" s="387"/>
      <c r="AP187" s="387"/>
      <c r="AQ187" s="221"/>
      <c r="AR187" s="221"/>
      <c r="AS187" s="221"/>
    </row>
    <row r="188" spans="1:45" s="10" customFormat="1">
      <c r="A188" s="598"/>
      <c r="B188" s="25"/>
      <c r="C188" s="608"/>
      <c r="D188" s="486"/>
      <c r="E188" s="479"/>
      <c r="F188" s="479"/>
      <c r="G188" s="479"/>
      <c r="H188" s="479"/>
      <c r="I188" s="2"/>
      <c r="J188" s="2"/>
      <c r="K188" s="2"/>
      <c r="L188" s="2"/>
      <c r="M188" s="2"/>
      <c r="N188" s="2"/>
      <c r="O188" s="5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53"/>
      <c r="AE188" s="57"/>
      <c r="AF188" s="57"/>
      <c r="AG188" s="387"/>
      <c r="AH188" s="387"/>
      <c r="AI188" s="387"/>
      <c r="AJ188" s="387"/>
      <c r="AK188" s="387"/>
      <c r="AL188" s="387"/>
      <c r="AM188" s="387"/>
      <c r="AN188" s="387"/>
      <c r="AO188" s="387"/>
      <c r="AP188" s="387"/>
      <c r="AQ188" s="221"/>
      <c r="AR188" s="221"/>
      <c r="AS188" s="221"/>
    </row>
    <row r="189" spans="1:45" s="10" customFormat="1">
      <c r="A189" s="598"/>
      <c r="B189" s="25"/>
      <c r="C189" s="608"/>
      <c r="D189" s="486"/>
      <c r="E189" s="479"/>
      <c r="F189" s="479"/>
      <c r="G189" s="479"/>
      <c r="H189" s="479"/>
      <c r="I189" s="2"/>
      <c r="J189" s="2"/>
      <c r="K189" s="2"/>
      <c r="L189" s="2"/>
      <c r="M189" s="2"/>
      <c r="N189" s="2"/>
      <c r="O189" s="5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53"/>
      <c r="AE189" s="57"/>
      <c r="AF189" s="57"/>
      <c r="AG189" s="387"/>
      <c r="AH189" s="387"/>
      <c r="AI189" s="387"/>
      <c r="AJ189" s="387"/>
      <c r="AK189" s="387"/>
      <c r="AL189" s="387"/>
      <c r="AM189" s="387"/>
      <c r="AN189" s="387"/>
      <c r="AO189" s="387"/>
      <c r="AP189" s="387"/>
      <c r="AQ189" s="221"/>
      <c r="AR189" s="221"/>
      <c r="AS189" s="221"/>
    </row>
    <row r="190" spans="1:45" s="10" customFormat="1">
      <c r="A190" s="598"/>
      <c r="B190" s="25"/>
      <c r="C190" s="608"/>
      <c r="D190" s="486"/>
      <c r="E190" s="479"/>
      <c r="F190" s="479"/>
      <c r="G190" s="479"/>
      <c r="H190" s="479"/>
      <c r="I190" s="2"/>
      <c r="J190" s="2"/>
      <c r="K190" s="2"/>
      <c r="L190" s="2"/>
      <c r="M190" s="2"/>
      <c r="N190" s="2"/>
      <c r="O190" s="5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53"/>
      <c r="AE190" s="57"/>
      <c r="AF190" s="57"/>
      <c r="AG190" s="387"/>
      <c r="AH190" s="387"/>
      <c r="AI190" s="387"/>
      <c r="AJ190" s="387"/>
      <c r="AK190" s="387"/>
      <c r="AL190" s="387"/>
      <c r="AM190" s="387"/>
      <c r="AN190" s="387"/>
      <c r="AO190" s="387"/>
      <c r="AP190" s="387"/>
      <c r="AQ190" s="221"/>
      <c r="AR190" s="221"/>
      <c r="AS190" s="221"/>
    </row>
    <row r="191" spans="1:45" s="10" customFormat="1">
      <c r="A191" s="598"/>
      <c r="B191" s="25"/>
      <c r="C191" s="608"/>
      <c r="D191" s="486"/>
      <c r="E191" s="479"/>
      <c r="F191" s="479"/>
      <c r="G191" s="479"/>
      <c r="H191" s="479"/>
      <c r="I191" s="2"/>
      <c r="J191" s="2"/>
      <c r="K191" s="2"/>
      <c r="L191" s="2"/>
      <c r="M191" s="2"/>
      <c r="N191" s="2"/>
      <c r="O191" s="5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53"/>
      <c r="AE191" s="57"/>
      <c r="AF191" s="57"/>
      <c r="AG191" s="387"/>
      <c r="AH191" s="387"/>
      <c r="AI191" s="387"/>
      <c r="AJ191" s="387"/>
      <c r="AK191" s="387"/>
      <c r="AL191" s="387"/>
      <c r="AM191" s="387"/>
      <c r="AN191" s="387"/>
      <c r="AO191" s="387"/>
      <c r="AP191" s="387"/>
      <c r="AQ191" s="221"/>
      <c r="AR191" s="221"/>
      <c r="AS191" s="221"/>
    </row>
    <row r="192" spans="1:45" s="10" customFormat="1">
      <c r="A192" s="598"/>
      <c r="B192" s="25"/>
      <c r="C192" s="608"/>
      <c r="D192" s="486"/>
      <c r="E192" s="479"/>
      <c r="F192" s="479"/>
      <c r="G192" s="479"/>
      <c r="H192" s="479"/>
      <c r="I192" s="2"/>
      <c r="J192" s="2"/>
      <c r="K192" s="2"/>
      <c r="L192" s="2"/>
      <c r="M192" s="2"/>
      <c r="N192" s="2"/>
      <c r="O192" s="5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53"/>
      <c r="AE192" s="57"/>
      <c r="AF192" s="57"/>
      <c r="AG192" s="387"/>
      <c r="AH192" s="387"/>
      <c r="AI192" s="387"/>
      <c r="AJ192" s="387"/>
      <c r="AK192" s="387"/>
      <c r="AL192" s="387"/>
      <c r="AM192" s="387"/>
      <c r="AN192" s="387"/>
      <c r="AO192" s="387"/>
      <c r="AP192" s="387"/>
      <c r="AQ192" s="221"/>
      <c r="AR192" s="221"/>
      <c r="AS192" s="221"/>
    </row>
    <row r="193" spans="1:45" s="10" customFormat="1">
      <c r="A193" s="598"/>
      <c r="B193" s="25"/>
      <c r="C193" s="608"/>
      <c r="D193" s="486"/>
      <c r="E193" s="479"/>
      <c r="F193" s="479"/>
      <c r="G193" s="479"/>
      <c r="H193" s="479"/>
      <c r="I193" s="2"/>
      <c r="J193" s="2"/>
      <c r="K193" s="2"/>
      <c r="L193" s="2"/>
      <c r="M193" s="2"/>
      <c r="N193" s="2"/>
      <c r="O193" s="5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53"/>
      <c r="AE193" s="57"/>
      <c r="AF193" s="57"/>
      <c r="AG193" s="387"/>
      <c r="AH193" s="387"/>
      <c r="AI193" s="387"/>
      <c r="AJ193" s="387"/>
      <c r="AK193" s="387"/>
      <c r="AL193" s="387"/>
      <c r="AM193" s="387"/>
      <c r="AN193" s="387"/>
      <c r="AO193" s="387"/>
      <c r="AP193" s="387"/>
      <c r="AQ193" s="221"/>
      <c r="AR193" s="221"/>
      <c r="AS193" s="221"/>
    </row>
    <row r="194" spans="1:45" s="10" customFormat="1">
      <c r="A194" s="598"/>
      <c r="B194" s="25"/>
      <c r="C194" s="608"/>
      <c r="D194" s="486"/>
      <c r="E194" s="479"/>
      <c r="F194" s="479"/>
      <c r="G194" s="479"/>
      <c r="H194" s="479"/>
      <c r="I194" s="2"/>
      <c r="J194" s="2"/>
      <c r="K194" s="2"/>
      <c r="L194" s="2"/>
      <c r="M194" s="2"/>
      <c r="N194" s="2"/>
      <c r="O194" s="5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53"/>
      <c r="AE194" s="57"/>
      <c r="AF194" s="57"/>
      <c r="AG194" s="387"/>
      <c r="AH194" s="387"/>
      <c r="AI194" s="387"/>
      <c r="AJ194" s="387"/>
      <c r="AK194" s="387"/>
      <c r="AL194" s="387"/>
      <c r="AM194" s="387"/>
      <c r="AN194" s="387"/>
      <c r="AO194" s="387"/>
      <c r="AP194" s="387"/>
      <c r="AQ194" s="221"/>
      <c r="AR194" s="221"/>
      <c r="AS194" s="221"/>
    </row>
    <row r="195" spans="1:45" s="10" customFormat="1">
      <c r="A195" s="598"/>
      <c r="B195" s="25"/>
      <c r="C195" s="608"/>
      <c r="D195" s="486"/>
      <c r="E195" s="479"/>
      <c r="F195" s="479"/>
      <c r="G195" s="479"/>
      <c r="H195" s="479"/>
      <c r="I195" s="2"/>
      <c r="J195" s="2"/>
      <c r="K195" s="2"/>
      <c r="L195" s="2"/>
      <c r="M195" s="2"/>
      <c r="N195" s="2"/>
      <c r="O195" s="5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53"/>
      <c r="AE195" s="57"/>
      <c r="AF195" s="57"/>
      <c r="AG195" s="387"/>
      <c r="AH195" s="387"/>
      <c r="AI195" s="387"/>
      <c r="AJ195" s="387"/>
      <c r="AK195" s="387"/>
      <c r="AL195" s="387"/>
      <c r="AM195" s="387"/>
      <c r="AN195" s="387"/>
      <c r="AO195" s="387"/>
      <c r="AP195" s="387"/>
      <c r="AQ195" s="221"/>
      <c r="AR195" s="221"/>
      <c r="AS195" s="221"/>
    </row>
    <row r="196" spans="1:45" s="10" customFormat="1">
      <c r="A196" s="598"/>
      <c r="B196" s="25"/>
      <c r="C196" s="608"/>
      <c r="D196" s="486"/>
      <c r="E196" s="479"/>
      <c r="F196" s="479"/>
      <c r="G196" s="479"/>
      <c r="H196" s="479"/>
      <c r="I196" s="2"/>
      <c r="J196" s="2"/>
      <c r="K196" s="2"/>
      <c r="L196" s="2"/>
      <c r="M196" s="2"/>
      <c r="N196" s="2"/>
      <c r="O196" s="5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53"/>
      <c r="AE196" s="57"/>
      <c r="AF196" s="57"/>
      <c r="AG196" s="387"/>
      <c r="AH196" s="387"/>
      <c r="AI196" s="387"/>
      <c r="AJ196" s="387"/>
      <c r="AK196" s="387"/>
      <c r="AL196" s="387"/>
      <c r="AM196" s="387"/>
      <c r="AN196" s="387"/>
      <c r="AO196" s="387"/>
      <c r="AP196" s="387"/>
      <c r="AQ196" s="221"/>
      <c r="AR196" s="221"/>
      <c r="AS196" s="221"/>
    </row>
    <row r="197" spans="1:45" s="10" customFormat="1">
      <c r="A197" s="598"/>
      <c r="B197" s="25"/>
      <c r="C197" s="608"/>
      <c r="D197" s="486"/>
      <c r="E197" s="479"/>
      <c r="F197" s="479"/>
      <c r="G197" s="479"/>
      <c r="H197" s="479"/>
      <c r="I197" s="2"/>
      <c r="J197" s="2"/>
      <c r="K197" s="2"/>
      <c r="L197" s="2"/>
      <c r="M197" s="2"/>
      <c r="N197" s="2"/>
      <c r="O197" s="5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53"/>
      <c r="AE197" s="57"/>
      <c r="AF197" s="57"/>
      <c r="AG197" s="387"/>
      <c r="AH197" s="387"/>
      <c r="AI197" s="387"/>
      <c r="AJ197" s="387"/>
      <c r="AK197" s="387"/>
      <c r="AL197" s="387"/>
      <c r="AM197" s="387"/>
      <c r="AN197" s="387"/>
      <c r="AO197" s="387"/>
      <c r="AP197" s="387"/>
      <c r="AQ197" s="221"/>
      <c r="AR197" s="221"/>
      <c r="AS197" s="221"/>
    </row>
    <row r="198" spans="1:45" s="10" customFormat="1">
      <c r="A198" s="598"/>
      <c r="B198" s="25"/>
      <c r="C198" s="608"/>
      <c r="D198" s="486"/>
      <c r="E198" s="479"/>
      <c r="F198" s="479"/>
      <c r="G198" s="479"/>
      <c r="H198" s="479"/>
      <c r="I198" s="2"/>
      <c r="J198" s="2"/>
      <c r="K198" s="2"/>
      <c r="L198" s="2"/>
      <c r="M198" s="2"/>
      <c r="N198" s="2"/>
      <c r="O198" s="5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53"/>
      <c r="AE198" s="57"/>
      <c r="AF198" s="57"/>
      <c r="AG198" s="387"/>
      <c r="AH198" s="387"/>
      <c r="AI198" s="387"/>
      <c r="AJ198" s="387"/>
      <c r="AK198" s="387"/>
      <c r="AL198" s="387"/>
      <c r="AM198" s="387"/>
      <c r="AN198" s="387"/>
      <c r="AO198" s="387"/>
      <c r="AP198" s="387"/>
      <c r="AQ198" s="221"/>
      <c r="AR198" s="221"/>
      <c r="AS198" s="221"/>
    </row>
    <row r="199" spans="1:45" s="10" customFormat="1">
      <c r="A199" s="598"/>
      <c r="B199" s="25"/>
      <c r="C199" s="608"/>
      <c r="D199" s="486"/>
      <c r="E199" s="479"/>
      <c r="F199" s="479"/>
      <c r="G199" s="479"/>
      <c r="H199" s="479"/>
      <c r="I199" s="2"/>
      <c r="J199" s="2"/>
      <c r="K199" s="2"/>
      <c r="L199" s="2"/>
      <c r="M199" s="2"/>
      <c r="N199" s="2"/>
      <c r="O199" s="5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53"/>
      <c r="AE199" s="57"/>
      <c r="AF199" s="57"/>
      <c r="AG199" s="387"/>
      <c r="AH199" s="387"/>
      <c r="AI199" s="387"/>
      <c r="AJ199" s="387"/>
      <c r="AK199" s="387"/>
      <c r="AL199" s="387"/>
      <c r="AM199" s="387"/>
      <c r="AN199" s="387"/>
      <c r="AO199" s="387"/>
      <c r="AP199" s="387"/>
      <c r="AQ199" s="221"/>
      <c r="AR199" s="221"/>
      <c r="AS199" s="221"/>
    </row>
    <row r="200" spans="1:45" s="10" customFormat="1">
      <c r="A200" s="598"/>
      <c r="B200" s="25"/>
      <c r="C200" s="608"/>
      <c r="D200" s="486"/>
      <c r="E200" s="479"/>
      <c r="F200" s="479"/>
      <c r="G200" s="479"/>
      <c r="H200" s="479"/>
      <c r="I200" s="2"/>
      <c r="J200" s="2"/>
      <c r="K200" s="2"/>
      <c r="L200" s="2"/>
      <c r="M200" s="2"/>
      <c r="N200" s="2"/>
      <c r="O200" s="5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53"/>
      <c r="AE200" s="57"/>
      <c r="AF200" s="57"/>
      <c r="AG200" s="387"/>
      <c r="AH200" s="387"/>
      <c r="AI200" s="387"/>
      <c r="AJ200" s="387"/>
      <c r="AK200" s="387"/>
      <c r="AL200" s="387"/>
      <c r="AM200" s="387"/>
      <c r="AN200" s="387"/>
      <c r="AO200" s="387"/>
      <c r="AP200" s="387"/>
      <c r="AQ200" s="221"/>
      <c r="AR200" s="221"/>
      <c r="AS200" s="221"/>
    </row>
    <row r="201" spans="1:45" s="10" customFormat="1">
      <c r="A201" s="598"/>
      <c r="B201" s="25"/>
      <c r="C201" s="608"/>
      <c r="D201" s="486"/>
      <c r="E201" s="479"/>
      <c r="F201" s="479"/>
      <c r="G201" s="479"/>
      <c r="H201" s="479"/>
      <c r="I201" s="2"/>
      <c r="J201" s="2"/>
      <c r="K201" s="2"/>
      <c r="L201" s="2"/>
      <c r="M201" s="2"/>
      <c r="N201" s="2"/>
      <c r="O201" s="5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53"/>
      <c r="AE201" s="57"/>
      <c r="AF201" s="57"/>
      <c r="AG201" s="387"/>
      <c r="AH201" s="387"/>
      <c r="AI201" s="387"/>
      <c r="AJ201" s="387"/>
      <c r="AK201" s="387"/>
      <c r="AL201" s="387"/>
      <c r="AM201" s="387"/>
      <c r="AN201" s="387"/>
      <c r="AO201" s="387"/>
      <c r="AP201" s="387"/>
      <c r="AQ201" s="221"/>
      <c r="AR201" s="221"/>
      <c r="AS201" s="221"/>
    </row>
    <row r="202" spans="1:45" s="10" customFormat="1">
      <c r="A202" s="598"/>
      <c r="B202" s="25"/>
      <c r="C202" s="608"/>
      <c r="D202" s="486"/>
      <c r="E202" s="479"/>
      <c r="F202" s="479"/>
      <c r="G202" s="479"/>
      <c r="H202" s="479"/>
      <c r="I202" s="2"/>
      <c r="J202" s="2"/>
      <c r="K202" s="2"/>
      <c r="L202" s="2"/>
      <c r="M202" s="2"/>
      <c r="N202" s="2"/>
      <c r="O202" s="5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53"/>
      <c r="AE202" s="57"/>
      <c r="AF202" s="57"/>
      <c r="AG202" s="387"/>
      <c r="AH202" s="387"/>
      <c r="AI202" s="387"/>
      <c r="AJ202" s="387"/>
      <c r="AK202" s="387"/>
      <c r="AL202" s="387"/>
      <c r="AM202" s="387"/>
      <c r="AN202" s="387"/>
      <c r="AO202" s="387"/>
      <c r="AP202" s="387"/>
      <c r="AQ202" s="221"/>
      <c r="AR202" s="221"/>
      <c r="AS202" s="221"/>
    </row>
    <row r="203" spans="1:45" s="10" customFormat="1">
      <c r="A203" s="598"/>
      <c r="B203" s="25"/>
      <c r="C203" s="608"/>
      <c r="D203" s="486"/>
      <c r="E203" s="479"/>
      <c r="F203" s="479"/>
      <c r="G203" s="479"/>
      <c r="H203" s="479"/>
      <c r="I203" s="2"/>
      <c r="J203" s="2"/>
      <c r="K203" s="2"/>
      <c r="L203" s="2"/>
      <c r="M203" s="2"/>
      <c r="N203" s="2"/>
      <c r="O203" s="5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53"/>
      <c r="AE203" s="57"/>
      <c r="AF203" s="57"/>
      <c r="AG203" s="387"/>
      <c r="AH203" s="387"/>
      <c r="AI203" s="387"/>
      <c r="AJ203" s="387"/>
      <c r="AK203" s="387"/>
      <c r="AL203" s="387"/>
      <c r="AM203" s="387"/>
      <c r="AN203" s="387"/>
      <c r="AO203" s="387"/>
      <c r="AP203" s="387"/>
      <c r="AQ203" s="221"/>
      <c r="AR203" s="221"/>
      <c r="AS203" s="221"/>
    </row>
    <row r="204" spans="1:45" s="10" customFormat="1">
      <c r="A204" s="598"/>
      <c r="B204" s="25"/>
      <c r="C204" s="608"/>
      <c r="D204" s="486"/>
      <c r="E204" s="479"/>
      <c r="F204" s="479"/>
      <c r="G204" s="479"/>
      <c r="H204" s="479"/>
      <c r="I204" s="2"/>
      <c r="J204" s="2"/>
      <c r="K204" s="2"/>
      <c r="L204" s="2"/>
      <c r="M204" s="2"/>
      <c r="N204" s="2"/>
      <c r="O204" s="5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53"/>
      <c r="AE204" s="57"/>
      <c r="AF204" s="57"/>
      <c r="AG204" s="387"/>
      <c r="AH204" s="387"/>
      <c r="AI204" s="387"/>
      <c r="AJ204" s="387"/>
      <c r="AK204" s="387"/>
      <c r="AL204" s="387"/>
      <c r="AM204" s="387"/>
      <c r="AN204" s="387"/>
      <c r="AO204" s="387"/>
      <c r="AP204" s="387"/>
      <c r="AQ204" s="221"/>
      <c r="AR204" s="221"/>
      <c r="AS204" s="221"/>
    </row>
    <row r="205" spans="1:45" s="10" customFormat="1">
      <c r="A205" s="598"/>
      <c r="B205" s="25"/>
      <c r="C205" s="608"/>
      <c r="D205" s="486"/>
      <c r="E205" s="479"/>
      <c r="F205" s="479"/>
      <c r="G205" s="479"/>
      <c r="H205" s="479"/>
      <c r="I205" s="2"/>
      <c r="J205" s="2"/>
      <c r="K205" s="2"/>
      <c r="L205" s="2"/>
      <c r="M205" s="2"/>
      <c r="N205" s="2"/>
      <c r="O205" s="5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53"/>
      <c r="AE205" s="57"/>
      <c r="AF205" s="57"/>
      <c r="AG205" s="387"/>
      <c r="AH205" s="387"/>
      <c r="AI205" s="387"/>
      <c r="AJ205" s="387"/>
      <c r="AK205" s="387"/>
      <c r="AL205" s="387"/>
      <c r="AM205" s="387"/>
      <c r="AN205" s="387"/>
      <c r="AO205" s="387"/>
      <c r="AP205" s="387"/>
      <c r="AQ205" s="221"/>
      <c r="AR205" s="221"/>
      <c r="AS205" s="221"/>
    </row>
    <row r="206" spans="1:45" s="10" customFormat="1">
      <c r="A206" s="598"/>
      <c r="B206" s="25"/>
      <c r="C206" s="608"/>
      <c r="D206" s="486"/>
      <c r="E206" s="479"/>
      <c r="F206" s="479"/>
      <c r="G206" s="479"/>
      <c r="H206" s="479"/>
      <c r="I206" s="2"/>
      <c r="J206" s="2"/>
      <c r="K206" s="2"/>
      <c r="L206" s="2"/>
      <c r="M206" s="2"/>
      <c r="N206" s="2"/>
      <c r="O206" s="5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53"/>
      <c r="AE206" s="57"/>
      <c r="AF206" s="57"/>
      <c r="AG206" s="387"/>
      <c r="AH206" s="387"/>
      <c r="AI206" s="387"/>
      <c r="AJ206" s="387"/>
      <c r="AK206" s="387"/>
      <c r="AL206" s="387"/>
      <c r="AM206" s="387"/>
      <c r="AN206" s="387"/>
      <c r="AO206" s="387"/>
      <c r="AP206" s="387"/>
      <c r="AQ206" s="221"/>
      <c r="AR206" s="221"/>
      <c r="AS206" s="221"/>
    </row>
    <row r="207" spans="1:45" s="10" customFormat="1">
      <c r="A207" s="598"/>
      <c r="B207" s="25"/>
      <c r="C207" s="608"/>
      <c r="D207" s="486"/>
      <c r="E207" s="479"/>
      <c r="F207" s="479"/>
      <c r="G207" s="479"/>
      <c r="H207" s="479"/>
      <c r="I207" s="2"/>
      <c r="J207" s="2"/>
      <c r="K207" s="2"/>
      <c r="L207" s="2"/>
      <c r="M207" s="2"/>
      <c r="N207" s="2"/>
      <c r="O207" s="5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53"/>
      <c r="AE207" s="57"/>
      <c r="AF207" s="57"/>
      <c r="AG207" s="387"/>
      <c r="AH207" s="387"/>
      <c r="AI207" s="387"/>
      <c r="AJ207" s="387"/>
      <c r="AK207" s="387"/>
      <c r="AL207" s="387"/>
      <c r="AM207" s="387"/>
      <c r="AN207" s="387"/>
      <c r="AO207" s="387"/>
      <c r="AP207" s="387"/>
      <c r="AQ207" s="221"/>
      <c r="AR207" s="221"/>
      <c r="AS207" s="221"/>
    </row>
    <row r="208" spans="1:45" s="10" customFormat="1">
      <c r="A208" s="598"/>
      <c r="B208" s="25"/>
      <c r="C208" s="608"/>
      <c r="D208" s="486"/>
      <c r="E208" s="479"/>
      <c r="F208" s="479"/>
      <c r="G208" s="479"/>
      <c r="H208" s="479"/>
      <c r="I208" s="2"/>
      <c r="J208" s="2"/>
      <c r="K208" s="2"/>
      <c r="L208" s="2"/>
      <c r="M208" s="2"/>
      <c r="N208" s="2"/>
      <c r="O208" s="5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53"/>
      <c r="AE208" s="57"/>
      <c r="AF208" s="57"/>
      <c r="AG208" s="387"/>
      <c r="AH208" s="387"/>
      <c r="AI208" s="387"/>
      <c r="AJ208" s="387"/>
      <c r="AK208" s="387"/>
      <c r="AL208" s="387"/>
      <c r="AM208" s="387"/>
      <c r="AN208" s="387"/>
      <c r="AO208" s="387"/>
      <c r="AP208" s="387"/>
      <c r="AQ208" s="221"/>
      <c r="AR208" s="221"/>
      <c r="AS208" s="221"/>
    </row>
    <row r="209" spans="1:45" s="10" customFormat="1">
      <c r="A209" s="598"/>
      <c r="B209" s="25"/>
      <c r="C209" s="608"/>
      <c r="D209" s="486"/>
      <c r="E209" s="479"/>
      <c r="F209" s="479"/>
      <c r="G209" s="479"/>
      <c r="H209" s="479"/>
      <c r="I209" s="2"/>
      <c r="J209" s="2"/>
      <c r="K209" s="2"/>
      <c r="L209" s="2"/>
      <c r="M209" s="2"/>
      <c r="N209" s="2"/>
      <c r="O209" s="5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53"/>
      <c r="AE209" s="57"/>
      <c r="AF209" s="57"/>
      <c r="AG209" s="387"/>
      <c r="AH209" s="387"/>
      <c r="AI209" s="387"/>
      <c r="AJ209" s="387"/>
      <c r="AK209" s="387"/>
      <c r="AL209" s="387"/>
      <c r="AM209" s="387"/>
      <c r="AN209" s="387"/>
      <c r="AO209" s="387"/>
      <c r="AP209" s="387"/>
      <c r="AQ209" s="221"/>
      <c r="AR209" s="221"/>
      <c r="AS209" s="221"/>
    </row>
    <row r="210" spans="1:45" s="10" customFormat="1">
      <c r="A210" s="598"/>
      <c r="B210" s="25"/>
      <c r="C210" s="608"/>
      <c r="D210" s="486"/>
      <c r="E210" s="479"/>
      <c r="F210" s="479"/>
      <c r="G210" s="479"/>
      <c r="H210" s="479"/>
      <c r="I210" s="2"/>
      <c r="J210" s="2"/>
      <c r="K210" s="2"/>
      <c r="L210" s="2"/>
      <c r="M210" s="2"/>
      <c r="N210" s="2"/>
      <c r="O210" s="5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53"/>
      <c r="AE210" s="57"/>
      <c r="AF210" s="57"/>
      <c r="AG210" s="387"/>
      <c r="AH210" s="387"/>
      <c r="AI210" s="387"/>
      <c r="AJ210" s="387"/>
      <c r="AK210" s="387"/>
      <c r="AL210" s="387"/>
      <c r="AM210" s="387"/>
      <c r="AN210" s="387"/>
      <c r="AO210" s="387"/>
      <c r="AP210" s="387"/>
      <c r="AQ210" s="221"/>
      <c r="AR210" s="221"/>
      <c r="AS210" s="221"/>
    </row>
    <row r="211" spans="1:45" s="10" customFormat="1">
      <c r="A211" s="598"/>
      <c r="B211" s="25"/>
      <c r="C211" s="608"/>
      <c r="D211" s="486"/>
      <c r="E211" s="479"/>
      <c r="F211" s="479"/>
      <c r="G211" s="479"/>
      <c r="H211" s="479"/>
      <c r="I211" s="2"/>
      <c r="J211" s="2"/>
      <c r="K211" s="2"/>
      <c r="L211" s="2"/>
      <c r="M211" s="2"/>
      <c r="N211" s="2"/>
      <c r="O211" s="5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53"/>
      <c r="AE211" s="57"/>
      <c r="AF211" s="57"/>
      <c r="AG211" s="387"/>
      <c r="AH211" s="387"/>
      <c r="AI211" s="387"/>
      <c r="AJ211" s="387"/>
      <c r="AK211" s="387"/>
      <c r="AL211" s="387"/>
      <c r="AM211" s="387"/>
      <c r="AN211" s="387"/>
      <c r="AO211" s="387"/>
      <c r="AP211" s="387"/>
      <c r="AQ211" s="221"/>
      <c r="AR211" s="221"/>
      <c r="AS211" s="221"/>
    </row>
    <row r="212" spans="1:45" s="10" customFormat="1">
      <c r="A212" s="598"/>
      <c r="B212" s="25"/>
      <c r="C212" s="608"/>
      <c r="D212" s="486"/>
      <c r="E212" s="479"/>
      <c r="F212" s="479"/>
      <c r="G212" s="479"/>
      <c r="H212" s="479"/>
      <c r="I212" s="2"/>
      <c r="J212" s="2"/>
      <c r="K212" s="2"/>
      <c r="L212" s="2"/>
      <c r="M212" s="2"/>
      <c r="N212" s="2"/>
      <c r="O212" s="5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53"/>
      <c r="AE212" s="57"/>
      <c r="AF212" s="57"/>
      <c r="AG212" s="387"/>
      <c r="AH212" s="387"/>
      <c r="AI212" s="387"/>
      <c r="AJ212" s="387"/>
      <c r="AK212" s="387"/>
      <c r="AL212" s="387"/>
      <c r="AM212" s="387"/>
      <c r="AN212" s="387"/>
      <c r="AO212" s="387"/>
      <c r="AP212" s="387"/>
      <c r="AQ212" s="221"/>
      <c r="AR212" s="221"/>
      <c r="AS212" s="221"/>
    </row>
    <row r="213" spans="1:45" s="10" customFormat="1">
      <c r="A213" s="598"/>
      <c r="B213" s="25"/>
      <c r="C213" s="608"/>
      <c r="D213" s="486"/>
      <c r="E213" s="479"/>
      <c r="F213" s="479"/>
      <c r="G213" s="479"/>
      <c r="H213" s="479"/>
      <c r="I213" s="2"/>
      <c r="J213" s="2"/>
      <c r="K213" s="2"/>
      <c r="L213" s="2"/>
      <c r="M213" s="2"/>
      <c r="N213" s="2"/>
      <c r="O213" s="5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53"/>
      <c r="AE213" s="57"/>
      <c r="AF213" s="57"/>
      <c r="AG213" s="387"/>
      <c r="AH213" s="387"/>
      <c r="AI213" s="387"/>
      <c r="AJ213" s="387"/>
      <c r="AK213" s="387"/>
      <c r="AL213" s="387"/>
      <c r="AM213" s="387"/>
      <c r="AN213" s="387"/>
      <c r="AO213" s="387"/>
      <c r="AP213" s="387"/>
      <c r="AQ213" s="221"/>
      <c r="AR213" s="221"/>
      <c r="AS213" s="221"/>
    </row>
    <row r="214" spans="1:45" s="10" customFormat="1">
      <c r="A214" s="598"/>
      <c r="B214" s="25"/>
      <c r="C214" s="608"/>
      <c r="D214" s="486"/>
      <c r="E214" s="479"/>
      <c r="F214" s="479"/>
      <c r="G214" s="479"/>
      <c r="H214" s="479"/>
      <c r="I214" s="2"/>
      <c r="J214" s="2"/>
      <c r="K214" s="2"/>
      <c r="L214" s="2"/>
      <c r="M214" s="2"/>
      <c r="N214" s="2"/>
      <c r="O214" s="5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53"/>
      <c r="AE214" s="57"/>
      <c r="AF214" s="57"/>
      <c r="AG214" s="387"/>
      <c r="AH214" s="387"/>
      <c r="AI214" s="387"/>
      <c r="AJ214" s="387"/>
      <c r="AK214" s="387"/>
      <c r="AL214" s="387"/>
      <c r="AM214" s="387"/>
      <c r="AN214" s="387"/>
      <c r="AO214" s="387"/>
      <c r="AP214" s="387"/>
      <c r="AQ214" s="221"/>
      <c r="AR214" s="221"/>
      <c r="AS214" s="221"/>
    </row>
    <row r="215" spans="1:45" s="10" customFormat="1">
      <c r="A215" s="598"/>
      <c r="B215" s="25"/>
      <c r="C215" s="608"/>
      <c r="D215" s="486"/>
      <c r="E215" s="479"/>
      <c r="F215" s="479"/>
      <c r="G215" s="479"/>
      <c r="H215" s="479"/>
      <c r="I215" s="2"/>
      <c r="J215" s="2"/>
      <c r="K215" s="2"/>
      <c r="L215" s="2"/>
      <c r="M215" s="2"/>
      <c r="N215" s="2"/>
      <c r="O215" s="5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53"/>
      <c r="AE215" s="57"/>
      <c r="AF215" s="57"/>
      <c r="AG215" s="387"/>
      <c r="AH215" s="387"/>
      <c r="AI215" s="387"/>
      <c r="AJ215" s="387"/>
      <c r="AK215" s="387"/>
      <c r="AL215" s="387"/>
      <c r="AM215" s="387"/>
      <c r="AN215" s="387"/>
      <c r="AO215" s="387"/>
      <c r="AP215" s="387"/>
      <c r="AQ215" s="221"/>
      <c r="AR215" s="221"/>
      <c r="AS215" s="221"/>
    </row>
    <row r="216" spans="1:45" s="10" customFormat="1">
      <c r="A216" s="598"/>
      <c r="B216" s="25"/>
      <c r="C216" s="608"/>
      <c r="D216" s="486"/>
      <c r="E216" s="479"/>
      <c r="F216" s="479"/>
      <c r="G216" s="479"/>
      <c r="H216" s="479"/>
      <c r="I216" s="2"/>
      <c r="J216" s="2"/>
      <c r="K216" s="2"/>
      <c r="L216" s="2"/>
      <c r="M216" s="2"/>
      <c r="N216" s="2"/>
      <c r="O216" s="5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53"/>
      <c r="AE216" s="57"/>
      <c r="AF216" s="57"/>
      <c r="AG216" s="387"/>
      <c r="AH216" s="387"/>
      <c r="AI216" s="387"/>
      <c r="AJ216" s="387"/>
      <c r="AK216" s="387"/>
      <c r="AL216" s="387"/>
      <c r="AM216" s="387"/>
      <c r="AN216" s="387"/>
      <c r="AO216" s="387"/>
      <c r="AP216" s="387"/>
      <c r="AQ216" s="221"/>
      <c r="AR216" s="221"/>
      <c r="AS216" s="221"/>
    </row>
    <row r="217" spans="1:45" s="10" customFormat="1">
      <c r="A217" s="598"/>
      <c r="B217" s="25"/>
      <c r="C217" s="608"/>
      <c r="D217" s="486"/>
      <c r="E217" s="479"/>
      <c r="F217" s="479"/>
      <c r="G217" s="479"/>
      <c r="H217" s="479"/>
      <c r="I217" s="2"/>
      <c r="J217" s="2"/>
      <c r="K217" s="2"/>
      <c r="L217" s="2"/>
      <c r="M217" s="2"/>
      <c r="N217" s="2"/>
      <c r="O217" s="5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53"/>
      <c r="AE217" s="57"/>
      <c r="AF217" s="57"/>
      <c r="AG217" s="387"/>
      <c r="AH217" s="387"/>
      <c r="AI217" s="387"/>
      <c r="AJ217" s="387"/>
      <c r="AK217" s="387"/>
      <c r="AL217" s="387"/>
      <c r="AM217" s="387"/>
      <c r="AN217" s="387"/>
      <c r="AO217" s="387"/>
      <c r="AP217" s="387"/>
      <c r="AQ217" s="221"/>
      <c r="AR217" s="221"/>
      <c r="AS217" s="221"/>
    </row>
    <row r="218" spans="1:45" s="10" customFormat="1">
      <c r="A218" s="598"/>
      <c r="B218" s="25"/>
      <c r="C218" s="608"/>
      <c r="D218" s="486"/>
      <c r="E218" s="479"/>
      <c r="F218" s="479"/>
      <c r="G218" s="479"/>
      <c r="H218" s="479"/>
      <c r="I218" s="2"/>
      <c r="J218" s="2"/>
      <c r="K218" s="2"/>
      <c r="L218" s="2"/>
      <c r="M218" s="2"/>
      <c r="N218" s="2"/>
      <c r="O218" s="5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53"/>
      <c r="AE218" s="57"/>
      <c r="AF218" s="57"/>
      <c r="AG218" s="387"/>
      <c r="AH218" s="387"/>
      <c r="AI218" s="387"/>
      <c r="AJ218" s="387"/>
      <c r="AK218" s="387"/>
      <c r="AL218" s="387"/>
      <c r="AM218" s="387"/>
      <c r="AN218" s="387"/>
      <c r="AO218" s="387"/>
      <c r="AP218" s="387"/>
      <c r="AQ218" s="221"/>
      <c r="AR218" s="221"/>
      <c r="AS218" s="221"/>
    </row>
    <row r="219" spans="1:45" s="10" customFormat="1">
      <c r="A219" s="598"/>
      <c r="B219" s="25"/>
      <c r="C219" s="608"/>
      <c r="D219" s="486"/>
      <c r="E219" s="479"/>
      <c r="F219" s="479"/>
      <c r="G219" s="479"/>
      <c r="H219" s="479"/>
      <c r="I219" s="2"/>
      <c r="J219" s="2"/>
      <c r="K219" s="2"/>
      <c r="L219" s="2"/>
      <c r="M219" s="2"/>
      <c r="N219" s="2"/>
      <c r="O219" s="5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53"/>
      <c r="AE219" s="57"/>
      <c r="AF219" s="57"/>
      <c r="AG219" s="387"/>
      <c r="AH219" s="387"/>
      <c r="AI219" s="387"/>
      <c r="AJ219" s="387"/>
      <c r="AK219" s="387"/>
      <c r="AL219" s="387"/>
      <c r="AM219" s="387"/>
      <c r="AN219" s="387"/>
      <c r="AO219" s="387"/>
      <c r="AP219" s="387"/>
      <c r="AQ219" s="221"/>
      <c r="AR219" s="221"/>
      <c r="AS219" s="221"/>
    </row>
    <row r="220" spans="1:45" s="10" customFormat="1">
      <c r="A220" s="598"/>
      <c r="B220" s="112"/>
      <c r="C220" s="630"/>
      <c r="D220" s="486"/>
      <c r="E220" s="512"/>
      <c r="F220" s="512"/>
      <c r="G220" s="479"/>
      <c r="H220" s="479"/>
      <c r="I220" s="2"/>
      <c r="J220" s="2"/>
      <c r="K220" s="2"/>
      <c r="L220" s="2"/>
      <c r="M220" s="2"/>
      <c r="N220" s="2"/>
      <c r="O220" s="5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53"/>
      <c r="AE220" s="57"/>
      <c r="AF220" s="57"/>
      <c r="AG220" s="387"/>
      <c r="AH220" s="387"/>
      <c r="AI220" s="387"/>
      <c r="AJ220" s="387"/>
      <c r="AK220" s="387"/>
      <c r="AL220" s="387"/>
      <c r="AM220" s="387"/>
      <c r="AN220" s="387"/>
      <c r="AO220" s="387"/>
      <c r="AP220" s="387"/>
      <c r="AQ220" s="221"/>
      <c r="AR220" s="221"/>
      <c r="AS220" s="221"/>
    </row>
    <row r="221" spans="1:45" s="10" customFormat="1">
      <c r="A221" s="598"/>
      <c r="B221" s="112"/>
      <c r="C221" s="630"/>
      <c r="D221" s="513"/>
      <c r="E221" s="512"/>
      <c r="F221" s="512"/>
      <c r="G221" s="479"/>
      <c r="H221" s="479"/>
      <c r="I221" s="2"/>
      <c r="J221" s="2"/>
      <c r="K221" s="2"/>
      <c r="L221" s="2"/>
      <c r="M221" s="2"/>
      <c r="N221" s="2"/>
      <c r="O221" s="5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53"/>
      <c r="AE221" s="57"/>
      <c r="AF221" s="57"/>
      <c r="AG221" s="387"/>
      <c r="AH221" s="387"/>
      <c r="AI221" s="387"/>
      <c r="AJ221" s="387"/>
      <c r="AK221" s="387"/>
      <c r="AL221" s="387"/>
      <c r="AM221" s="387"/>
      <c r="AN221" s="387"/>
      <c r="AO221" s="387"/>
      <c r="AP221" s="387"/>
      <c r="AQ221" s="221"/>
      <c r="AR221" s="221"/>
      <c r="AS221" s="221"/>
    </row>
    <row r="222" spans="1:45" s="10" customFormat="1">
      <c r="A222" s="598"/>
      <c r="B222" s="112"/>
      <c r="C222" s="630"/>
      <c r="D222" s="513"/>
      <c r="E222" s="512"/>
      <c r="F222" s="512"/>
      <c r="G222" s="479"/>
      <c r="H222" s="479"/>
      <c r="I222" s="2"/>
      <c r="J222" s="2"/>
      <c r="K222" s="2"/>
      <c r="L222" s="2"/>
      <c r="M222" s="2"/>
      <c r="N222" s="2"/>
      <c r="O222" s="5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53"/>
      <c r="AE222" s="57"/>
      <c r="AF222" s="57"/>
      <c r="AG222" s="387"/>
      <c r="AH222" s="387"/>
      <c r="AI222" s="387"/>
      <c r="AJ222" s="387"/>
      <c r="AK222" s="387"/>
      <c r="AL222" s="387"/>
      <c r="AM222" s="387"/>
      <c r="AN222" s="387"/>
      <c r="AO222" s="387"/>
      <c r="AP222" s="387"/>
      <c r="AQ222" s="221"/>
      <c r="AR222" s="221"/>
      <c r="AS222" s="221"/>
    </row>
    <row r="223" spans="1:45" s="10" customFormat="1">
      <c r="A223" s="598"/>
      <c r="B223" s="112"/>
      <c r="C223" s="630"/>
      <c r="D223" s="513"/>
      <c r="E223" s="512"/>
      <c r="F223" s="512"/>
      <c r="G223" s="479"/>
      <c r="H223" s="479"/>
      <c r="I223" s="2"/>
      <c r="J223" s="2"/>
      <c r="K223" s="2"/>
      <c r="L223" s="2"/>
      <c r="M223" s="2"/>
      <c r="N223" s="2"/>
      <c r="O223" s="5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53"/>
      <c r="AE223" s="57"/>
      <c r="AF223" s="57"/>
      <c r="AG223" s="387"/>
      <c r="AH223" s="387"/>
      <c r="AI223" s="387"/>
      <c r="AJ223" s="387"/>
      <c r="AK223" s="387"/>
      <c r="AL223" s="387"/>
      <c r="AM223" s="387"/>
      <c r="AN223" s="387"/>
      <c r="AO223" s="387"/>
      <c r="AP223" s="387"/>
      <c r="AQ223" s="221"/>
      <c r="AR223" s="221"/>
      <c r="AS223" s="221"/>
    </row>
    <row r="224" spans="1:45" s="10" customFormat="1">
      <c r="A224" s="598"/>
      <c r="B224" s="112"/>
      <c r="C224" s="630"/>
      <c r="D224" s="513"/>
      <c r="E224" s="512"/>
      <c r="F224" s="512"/>
      <c r="G224" s="479"/>
      <c r="H224" s="479"/>
      <c r="I224" s="2"/>
      <c r="J224" s="2"/>
      <c r="K224" s="2"/>
      <c r="L224" s="2"/>
      <c r="M224" s="2"/>
      <c r="N224" s="2"/>
      <c r="O224" s="5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53"/>
      <c r="AE224" s="57"/>
      <c r="AF224" s="57"/>
      <c r="AG224" s="387"/>
      <c r="AH224" s="387"/>
      <c r="AI224" s="387"/>
      <c r="AJ224" s="387"/>
      <c r="AK224" s="387"/>
      <c r="AL224" s="387"/>
      <c r="AM224" s="387"/>
      <c r="AN224" s="387"/>
      <c r="AO224" s="387"/>
      <c r="AP224" s="387"/>
      <c r="AQ224" s="221"/>
      <c r="AR224" s="221"/>
      <c r="AS224" s="221"/>
    </row>
    <row r="225" spans="1:45" s="10" customFormat="1">
      <c r="A225" s="598"/>
      <c r="B225" s="112"/>
      <c r="C225" s="630"/>
      <c r="D225" s="513"/>
      <c r="E225" s="512"/>
      <c r="F225" s="512"/>
      <c r="G225" s="479"/>
      <c r="H225" s="479"/>
      <c r="I225" s="2"/>
      <c r="J225" s="2"/>
      <c r="K225" s="2"/>
      <c r="L225" s="2"/>
      <c r="M225" s="2"/>
      <c r="N225" s="2"/>
      <c r="O225" s="5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53"/>
      <c r="AE225" s="57"/>
      <c r="AF225" s="57"/>
      <c r="AG225" s="387"/>
      <c r="AH225" s="387"/>
      <c r="AI225" s="387"/>
      <c r="AJ225" s="387"/>
      <c r="AK225" s="387"/>
      <c r="AL225" s="387"/>
      <c r="AM225" s="387"/>
      <c r="AN225" s="387"/>
      <c r="AO225" s="387"/>
      <c r="AP225" s="387"/>
      <c r="AQ225" s="221"/>
      <c r="AR225" s="221"/>
      <c r="AS225" s="221"/>
    </row>
    <row r="226" spans="1:45" s="10" customFormat="1">
      <c r="A226" s="598"/>
      <c r="B226" s="112"/>
      <c r="C226" s="630"/>
      <c r="D226" s="513"/>
      <c r="E226" s="512"/>
      <c r="F226" s="512"/>
      <c r="G226" s="479"/>
      <c r="H226" s="479"/>
      <c r="I226" s="2"/>
      <c r="J226" s="2"/>
      <c r="K226" s="2"/>
      <c r="L226" s="2"/>
      <c r="M226" s="2"/>
      <c r="N226" s="2"/>
      <c r="O226" s="5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53"/>
      <c r="AE226" s="57"/>
      <c r="AF226" s="57"/>
      <c r="AG226" s="387"/>
      <c r="AH226" s="387"/>
      <c r="AI226" s="387"/>
      <c r="AJ226" s="387"/>
      <c r="AK226" s="387"/>
      <c r="AL226" s="387"/>
      <c r="AM226" s="387"/>
      <c r="AN226" s="387"/>
      <c r="AO226" s="387"/>
      <c r="AP226" s="387"/>
      <c r="AQ226" s="221"/>
      <c r="AR226" s="221"/>
      <c r="AS226" s="221"/>
    </row>
    <row r="227" spans="1:45" s="10" customFormat="1">
      <c r="A227" s="598"/>
      <c r="B227" s="112"/>
      <c r="C227" s="630"/>
      <c r="D227" s="513"/>
      <c r="E227" s="512"/>
      <c r="F227" s="512"/>
      <c r="G227" s="479"/>
      <c r="H227" s="479"/>
      <c r="I227" s="2"/>
      <c r="J227" s="2"/>
      <c r="K227" s="2"/>
      <c r="L227" s="2"/>
      <c r="M227" s="2"/>
      <c r="N227" s="2"/>
      <c r="O227" s="5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53"/>
      <c r="AE227" s="57"/>
      <c r="AF227" s="57"/>
      <c r="AG227" s="387"/>
      <c r="AH227" s="387"/>
      <c r="AI227" s="387"/>
      <c r="AJ227" s="387"/>
      <c r="AK227" s="387"/>
      <c r="AL227" s="387"/>
      <c r="AM227" s="387"/>
      <c r="AN227" s="387"/>
      <c r="AO227" s="387"/>
      <c r="AP227" s="387"/>
      <c r="AQ227" s="221"/>
      <c r="AR227" s="221"/>
      <c r="AS227" s="221"/>
    </row>
    <row r="228" spans="1:45" s="10" customFormat="1">
      <c r="A228" s="598"/>
      <c r="B228" s="112"/>
      <c r="C228" s="630"/>
      <c r="D228" s="513"/>
      <c r="E228" s="512"/>
      <c r="F228" s="512"/>
      <c r="G228" s="479"/>
      <c r="H228" s="479"/>
      <c r="I228" s="2"/>
      <c r="J228" s="2"/>
      <c r="K228" s="2"/>
      <c r="L228" s="2"/>
      <c r="M228" s="2"/>
      <c r="N228" s="2"/>
      <c r="O228" s="5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53"/>
      <c r="AE228" s="57"/>
      <c r="AF228" s="57"/>
      <c r="AG228" s="387"/>
      <c r="AH228" s="387"/>
      <c r="AI228" s="387"/>
      <c r="AJ228" s="387"/>
      <c r="AK228" s="387"/>
      <c r="AL228" s="387"/>
      <c r="AM228" s="387"/>
      <c r="AN228" s="387"/>
      <c r="AO228" s="387"/>
      <c r="AP228" s="387"/>
      <c r="AQ228" s="221"/>
      <c r="AR228" s="221"/>
      <c r="AS228" s="221"/>
    </row>
    <row r="229" spans="1:45" s="10" customFormat="1">
      <c r="A229" s="598"/>
      <c r="B229" s="112"/>
      <c r="C229" s="630"/>
      <c r="D229" s="513"/>
      <c r="E229" s="512"/>
      <c r="F229" s="512"/>
      <c r="G229" s="479"/>
      <c r="H229" s="479"/>
      <c r="I229" s="2"/>
      <c r="J229" s="2"/>
      <c r="K229" s="2"/>
      <c r="L229" s="2"/>
      <c r="M229" s="2"/>
      <c r="N229" s="2"/>
      <c r="O229" s="5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53"/>
      <c r="AE229" s="57"/>
      <c r="AF229" s="57"/>
      <c r="AG229" s="387"/>
      <c r="AH229" s="387"/>
      <c r="AI229" s="387"/>
      <c r="AJ229" s="387"/>
      <c r="AK229" s="387"/>
      <c r="AL229" s="387"/>
      <c r="AM229" s="387"/>
      <c r="AN229" s="387"/>
      <c r="AO229" s="387"/>
      <c r="AP229" s="387"/>
      <c r="AQ229" s="221"/>
      <c r="AR229" s="221"/>
      <c r="AS229" s="221"/>
    </row>
    <row r="230" spans="1:45" s="10" customFormat="1">
      <c r="A230" s="598"/>
      <c r="B230" s="112"/>
      <c r="C230" s="630"/>
      <c r="D230" s="513"/>
      <c r="E230" s="512"/>
      <c r="F230" s="512"/>
      <c r="G230" s="479"/>
      <c r="H230" s="479"/>
      <c r="I230" s="2"/>
      <c r="J230" s="2"/>
      <c r="K230" s="2"/>
      <c r="L230" s="2"/>
      <c r="M230" s="2"/>
      <c r="N230" s="2"/>
      <c r="O230" s="5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53"/>
      <c r="AE230" s="57"/>
      <c r="AF230" s="57"/>
      <c r="AG230" s="387"/>
      <c r="AH230" s="387"/>
      <c r="AI230" s="387"/>
      <c r="AJ230" s="387"/>
      <c r="AK230" s="387"/>
      <c r="AL230" s="387"/>
      <c r="AM230" s="387"/>
      <c r="AN230" s="387"/>
      <c r="AO230" s="387"/>
      <c r="AP230" s="387"/>
      <c r="AQ230" s="221"/>
      <c r="AR230" s="221"/>
      <c r="AS230" s="221"/>
    </row>
    <row r="231" spans="1:45" s="10" customFormat="1">
      <c r="A231" s="598"/>
      <c r="B231" s="112"/>
      <c r="C231" s="630"/>
      <c r="D231" s="513"/>
      <c r="E231" s="512"/>
      <c r="F231" s="512"/>
      <c r="G231" s="479"/>
      <c r="H231" s="479"/>
      <c r="I231" s="2"/>
      <c r="J231" s="2"/>
      <c r="K231" s="2"/>
      <c r="L231" s="2"/>
      <c r="M231" s="2"/>
      <c r="N231" s="2"/>
      <c r="O231" s="5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53"/>
      <c r="AE231" s="57"/>
      <c r="AF231" s="57"/>
      <c r="AG231" s="387"/>
      <c r="AH231" s="387"/>
      <c r="AI231" s="387"/>
      <c r="AJ231" s="387"/>
      <c r="AK231" s="387"/>
      <c r="AL231" s="387"/>
      <c r="AM231" s="387"/>
      <c r="AN231" s="387"/>
      <c r="AO231" s="387"/>
      <c r="AP231" s="387"/>
      <c r="AQ231" s="221"/>
      <c r="AR231" s="221"/>
      <c r="AS231" s="221"/>
    </row>
    <row r="232" spans="1:45" s="10" customFormat="1">
      <c r="A232" s="598"/>
      <c r="B232" s="112"/>
      <c r="C232" s="630"/>
      <c r="D232" s="513"/>
      <c r="E232" s="512"/>
      <c r="F232" s="512"/>
      <c r="G232" s="479"/>
      <c r="H232" s="479"/>
      <c r="I232" s="2"/>
      <c r="J232" s="2"/>
      <c r="K232" s="2"/>
      <c r="L232" s="2"/>
      <c r="M232" s="2"/>
      <c r="N232" s="2"/>
      <c r="O232" s="5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53"/>
      <c r="AE232" s="57"/>
      <c r="AF232" s="57"/>
      <c r="AG232" s="387"/>
      <c r="AH232" s="387"/>
      <c r="AI232" s="387"/>
      <c r="AJ232" s="387"/>
      <c r="AK232" s="387"/>
      <c r="AL232" s="387"/>
      <c r="AM232" s="387"/>
      <c r="AN232" s="387"/>
      <c r="AO232" s="387"/>
      <c r="AP232" s="387"/>
      <c r="AQ232" s="221"/>
      <c r="AR232" s="221"/>
      <c r="AS232" s="221"/>
    </row>
    <row r="233" spans="1:45" s="10" customFormat="1">
      <c r="A233" s="598"/>
      <c r="B233" s="112"/>
      <c r="C233" s="630"/>
      <c r="D233" s="513"/>
      <c r="E233" s="512"/>
      <c r="F233" s="512"/>
      <c r="G233" s="479"/>
      <c r="H233" s="479"/>
      <c r="I233" s="2"/>
      <c r="J233" s="2"/>
      <c r="K233" s="2"/>
      <c r="L233" s="2"/>
      <c r="M233" s="2"/>
      <c r="N233" s="2"/>
      <c r="O233" s="5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53"/>
      <c r="AE233" s="57"/>
      <c r="AF233" s="57"/>
      <c r="AG233" s="387"/>
      <c r="AH233" s="387"/>
      <c r="AI233" s="387"/>
      <c r="AJ233" s="387"/>
      <c r="AK233" s="387"/>
      <c r="AL233" s="387"/>
      <c r="AM233" s="387"/>
      <c r="AN233" s="387"/>
      <c r="AO233" s="387"/>
      <c r="AP233" s="387"/>
      <c r="AQ233" s="221"/>
      <c r="AR233" s="221"/>
      <c r="AS233" s="221"/>
    </row>
    <row r="234" spans="1:45" s="10" customFormat="1">
      <c r="A234" s="598"/>
      <c r="B234" s="112"/>
      <c r="C234" s="630"/>
      <c r="D234" s="513"/>
      <c r="E234" s="512"/>
      <c r="F234" s="512"/>
      <c r="G234" s="479"/>
      <c r="H234" s="479"/>
      <c r="I234" s="2"/>
      <c r="J234" s="2"/>
      <c r="K234" s="2"/>
      <c r="L234" s="2"/>
      <c r="M234" s="2"/>
      <c r="N234" s="2"/>
      <c r="O234" s="5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53"/>
      <c r="AE234" s="57"/>
      <c r="AF234" s="57"/>
      <c r="AG234" s="387"/>
      <c r="AH234" s="387"/>
      <c r="AI234" s="387"/>
      <c r="AJ234" s="387"/>
      <c r="AK234" s="387"/>
      <c r="AL234" s="387"/>
      <c r="AM234" s="387"/>
      <c r="AN234" s="387"/>
      <c r="AO234" s="387"/>
      <c r="AP234" s="387"/>
      <c r="AQ234" s="221"/>
      <c r="AR234" s="221"/>
      <c r="AS234" s="221"/>
    </row>
    <row r="235" spans="1:45" s="10" customFormat="1">
      <c r="A235" s="598"/>
      <c r="B235" s="112"/>
      <c r="C235" s="630"/>
      <c r="D235" s="513"/>
      <c r="E235" s="512"/>
      <c r="F235" s="512"/>
      <c r="G235" s="479"/>
      <c r="H235" s="479"/>
      <c r="I235" s="2"/>
      <c r="J235" s="2"/>
      <c r="K235" s="2"/>
      <c r="L235" s="2"/>
      <c r="M235" s="2"/>
      <c r="N235" s="2"/>
      <c r="O235" s="5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53"/>
      <c r="AE235" s="57"/>
      <c r="AF235" s="57"/>
      <c r="AG235" s="387"/>
      <c r="AH235" s="387"/>
      <c r="AI235" s="387"/>
      <c r="AJ235" s="387"/>
      <c r="AK235" s="387"/>
      <c r="AL235" s="387"/>
      <c r="AM235" s="387"/>
      <c r="AN235" s="387"/>
      <c r="AO235" s="387"/>
      <c r="AP235" s="387"/>
      <c r="AQ235" s="221"/>
      <c r="AR235" s="221"/>
      <c r="AS235" s="221"/>
    </row>
    <row r="236" spans="1:45" s="10" customFormat="1">
      <c r="A236" s="598"/>
      <c r="B236" s="112"/>
      <c r="C236" s="630"/>
      <c r="D236" s="513"/>
      <c r="E236" s="512"/>
      <c r="F236" s="512"/>
      <c r="G236" s="479"/>
      <c r="H236" s="479"/>
      <c r="I236" s="2"/>
      <c r="J236" s="2"/>
      <c r="K236" s="2"/>
      <c r="L236" s="2"/>
      <c r="M236" s="2"/>
      <c r="N236" s="2"/>
      <c r="O236" s="5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53"/>
      <c r="AE236" s="57"/>
      <c r="AF236" s="57"/>
      <c r="AG236" s="387"/>
      <c r="AH236" s="387"/>
      <c r="AI236" s="387"/>
      <c r="AJ236" s="387"/>
      <c r="AK236" s="387"/>
      <c r="AL236" s="387"/>
      <c r="AM236" s="387"/>
      <c r="AN236" s="387"/>
      <c r="AO236" s="387"/>
      <c r="AP236" s="387"/>
      <c r="AQ236" s="221"/>
      <c r="AR236" s="221"/>
      <c r="AS236" s="221"/>
    </row>
    <row r="237" spans="1:45" s="10" customFormat="1">
      <c r="A237" s="598"/>
      <c r="B237" s="112"/>
      <c r="C237" s="630"/>
      <c r="D237" s="513"/>
      <c r="E237" s="512"/>
      <c r="F237" s="512"/>
      <c r="G237" s="479"/>
      <c r="H237" s="479"/>
      <c r="I237" s="2"/>
      <c r="J237" s="2"/>
      <c r="K237" s="2"/>
      <c r="L237" s="2"/>
      <c r="M237" s="2"/>
      <c r="N237" s="2"/>
      <c r="O237" s="5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53"/>
      <c r="AE237" s="57"/>
      <c r="AF237" s="57"/>
      <c r="AG237" s="387"/>
      <c r="AH237" s="387"/>
      <c r="AI237" s="387"/>
      <c r="AJ237" s="387"/>
      <c r="AK237" s="387"/>
      <c r="AL237" s="387"/>
      <c r="AM237" s="387"/>
      <c r="AN237" s="387"/>
      <c r="AO237" s="387"/>
      <c r="AP237" s="387"/>
      <c r="AQ237" s="221"/>
      <c r="AR237" s="221"/>
      <c r="AS237" s="221"/>
    </row>
    <row r="238" spans="1:45" s="10" customFormat="1">
      <c r="A238" s="598"/>
      <c r="B238" s="25"/>
      <c r="C238" s="608"/>
      <c r="D238" s="513"/>
      <c r="E238" s="479"/>
      <c r="F238" s="479"/>
      <c r="G238" s="479"/>
      <c r="H238" s="479"/>
      <c r="I238" s="2"/>
      <c r="J238" s="2"/>
      <c r="K238" s="2"/>
      <c r="L238" s="2"/>
      <c r="M238" s="2"/>
      <c r="N238" s="2"/>
      <c r="O238" s="5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53"/>
      <c r="AE238" s="57"/>
      <c r="AF238" s="57"/>
      <c r="AG238" s="387"/>
      <c r="AH238" s="387"/>
      <c r="AI238" s="387"/>
      <c r="AJ238" s="387"/>
      <c r="AK238" s="387"/>
      <c r="AL238" s="387"/>
      <c r="AM238" s="387"/>
      <c r="AN238" s="387"/>
      <c r="AO238" s="387"/>
      <c r="AP238" s="387"/>
      <c r="AQ238" s="221"/>
      <c r="AR238" s="221"/>
      <c r="AS238" s="221"/>
    </row>
    <row r="239" spans="1:45" s="10" customFormat="1">
      <c r="A239" s="598"/>
      <c r="B239" s="25"/>
      <c r="C239" s="608"/>
      <c r="D239" s="486"/>
      <c r="E239" s="479"/>
      <c r="F239" s="479"/>
      <c r="G239" s="479"/>
      <c r="H239" s="479"/>
      <c r="I239" s="2"/>
      <c r="J239" s="2"/>
      <c r="K239" s="2"/>
      <c r="L239" s="2"/>
      <c r="M239" s="2"/>
      <c r="N239" s="2"/>
      <c r="O239" s="5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53"/>
      <c r="AE239" s="57"/>
      <c r="AF239" s="57"/>
      <c r="AG239" s="387"/>
      <c r="AH239" s="387"/>
      <c r="AI239" s="387"/>
      <c r="AJ239" s="387"/>
      <c r="AK239" s="387"/>
      <c r="AL239" s="387"/>
      <c r="AM239" s="387"/>
      <c r="AN239" s="387"/>
      <c r="AO239" s="387"/>
      <c r="AP239" s="387"/>
      <c r="AQ239" s="221"/>
      <c r="AR239" s="221"/>
      <c r="AS239" s="221"/>
    </row>
    <row r="240" spans="1:45" s="10" customFormat="1">
      <c r="A240" s="598"/>
      <c r="B240" s="25"/>
      <c r="C240" s="608"/>
      <c r="D240" s="486"/>
      <c r="E240" s="479"/>
      <c r="F240" s="479"/>
      <c r="G240" s="479"/>
      <c r="H240" s="479"/>
      <c r="I240" s="2"/>
      <c r="J240" s="2"/>
      <c r="K240" s="2"/>
      <c r="L240" s="2"/>
      <c r="M240" s="2"/>
      <c r="N240" s="2"/>
      <c r="O240" s="5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53"/>
      <c r="AE240" s="57"/>
      <c r="AF240" s="57"/>
      <c r="AG240" s="387"/>
      <c r="AH240" s="387"/>
      <c r="AI240" s="387"/>
      <c r="AJ240" s="387"/>
      <c r="AK240" s="387"/>
      <c r="AL240" s="387"/>
      <c r="AM240" s="387"/>
      <c r="AN240" s="387"/>
      <c r="AO240" s="387"/>
      <c r="AP240" s="387"/>
      <c r="AQ240" s="221"/>
      <c r="AR240" s="221"/>
      <c r="AS240" s="221"/>
    </row>
    <row r="241" spans="1:45" s="10" customFormat="1">
      <c r="A241" s="598"/>
      <c r="B241" s="25"/>
      <c r="C241" s="608"/>
      <c r="D241" s="486"/>
      <c r="E241" s="479"/>
      <c r="F241" s="479"/>
      <c r="G241" s="479"/>
      <c r="H241" s="479"/>
      <c r="I241" s="2"/>
      <c r="J241" s="2"/>
      <c r="K241" s="2"/>
      <c r="L241" s="2"/>
      <c r="M241" s="2"/>
      <c r="N241" s="2"/>
      <c r="O241" s="5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53"/>
      <c r="AE241" s="57"/>
      <c r="AF241" s="57"/>
      <c r="AG241" s="387"/>
      <c r="AH241" s="387"/>
      <c r="AI241" s="387"/>
      <c r="AJ241" s="387"/>
      <c r="AK241" s="387"/>
      <c r="AL241" s="387"/>
      <c r="AM241" s="387"/>
      <c r="AN241" s="387"/>
      <c r="AO241" s="387"/>
      <c r="AP241" s="387"/>
      <c r="AQ241" s="221"/>
      <c r="AR241" s="221"/>
      <c r="AS241" s="221"/>
    </row>
    <row r="242" spans="1:45" s="10" customFormat="1">
      <c r="A242" s="598"/>
      <c r="B242" s="25"/>
      <c r="C242" s="608"/>
      <c r="D242" s="486"/>
      <c r="E242" s="479"/>
      <c r="F242" s="479"/>
      <c r="G242" s="479"/>
      <c r="H242" s="479"/>
      <c r="I242" s="2"/>
      <c r="J242" s="2"/>
      <c r="K242" s="2"/>
      <c r="L242" s="2"/>
      <c r="M242" s="2"/>
      <c r="N242" s="2"/>
      <c r="O242" s="5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53"/>
      <c r="AE242" s="57"/>
      <c r="AF242" s="57"/>
      <c r="AG242" s="387"/>
      <c r="AH242" s="387"/>
      <c r="AI242" s="387"/>
      <c r="AJ242" s="387"/>
      <c r="AK242" s="387"/>
      <c r="AL242" s="387"/>
      <c r="AM242" s="387"/>
      <c r="AN242" s="387"/>
      <c r="AO242" s="387"/>
      <c r="AP242" s="387"/>
      <c r="AQ242" s="221"/>
      <c r="AR242" s="221"/>
      <c r="AS242" s="221"/>
    </row>
    <row r="243" spans="1:45" s="10" customFormat="1">
      <c r="A243" s="598"/>
      <c r="B243" s="25"/>
      <c r="C243" s="608"/>
      <c r="D243" s="486"/>
      <c r="E243" s="479"/>
      <c r="F243" s="479"/>
      <c r="G243" s="479"/>
      <c r="H243" s="479"/>
      <c r="I243" s="2"/>
      <c r="J243" s="2"/>
      <c r="K243" s="2"/>
      <c r="L243" s="2"/>
      <c r="M243" s="2"/>
      <c r="N243" s="2"/>
      <c r="O243" s="5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53"/>
      <c r="AE243" s="57"/>
      <c r="AF243" s="57"/>
      <c r="AG243" s="387"/>
      <c r="AH243" s="387"/>
      <c r="AI243" s="387"/>
      <c r="AJ243" s="387"/>
      <c r="AK243" s="387"/>
      <c r="AL243" s="387"/>
      <c r="AM243" s="387"/>
      <c r="AN243" s="387"/>
      <c r="AO243" s="387"/>
      <c r="AP243" s="387"/>
      <c r="AQ243" s="221"/>
      <c r="AR243" s="221"/>
      <c r="AS243" s="221"/>
    </row>
    <row r="244" spans="1:45" s="10" customFormat="1">
      <c r="A244" s="598"/>
      <c r="B244" s="25"/>
      <c r="C244" s="608"/>
      <c r="D244" s="486"/>
      <c r="E244" s="479"/>
      <c r="F244" s="479"/>
      <c r="G244" s="479"/>
      <c r="H244" s="479"/>
      <c r="I244" s="2"/>
      <c r="J244" s="2"/>
      <c r="K244" s="2"/>
      <c r="L244" s="2"/>
      <c r="M244" s="2"/>
      <c r="N244" s="2"/>
      <c r="O244" s="5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53"/>
      <c r="AE244" s="57"/>
      <c r="AF244" s="57"/>
      <c r="AG244" s="387"/>
      <c r="AH244" s="387"/>
      <c r="AI244" s="387"/>
      <c r="AJ244" s="387"/>
      <c r="AK244" s="387"/>
      <c r="AL244" s="387"/>
      <c r="AM244" s="387"/>
      <c r="AN244" s="387"/>
      <c r="AO244" s="387"/>
      <c r="AP244" s="387"/>
      <c r="AQ244" s="221"/>
      <c r="AR244" s="221"/>
      <c r="AS244" s="221"/>
    </row>
    <row r="245" spans="1:45" s="10" customFormat="1">
      <c r="A245" s="598"/>
      <c r="B245" s="25"/>
      <c r="C245" s="608"/>
      <c r="D245" s="486"/>
      <c r="E245" s="479"/>
      <c r="F245" s="479"/>
      <c r="G245" s="479"/>
      <c r="H245" s="479"/>
      <c r="I245" s="2"/>
      <c r="J245" s="2"/>
      <c r="K245" s="2"/>
      <c r="L245" s="2"/>
      <c r="M245" s="2"/>
      <c r="N245" s="2"/>
      <c r="O245" s="5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53"/>
      <c r="AE245" s="57"/>
      <c r="AF245" s="57"/>
      <c r="AG245" s="387"/>
      <c r="AH245" s="387"/>
      <c r="AI245" s="387"/>
      <c r="AJ245" s="387"/>
      <c r="AK245" s="387"/>
      <c r="AL245" s="387"/>
      <c r="AM245" s="387"/>
      <c r="AN245" s="387"/>
      <c r="AO245" s="387"/>
      <c r="AP245" s="387"/>
      <c r="AQ245" s="221"/>
      <c r="AR245" s="221"/>
      <c r="AS245" s="221"/>
    </row>
    <row r="246" spans="1:45" s="10" customFormat="1">
      <c r="A246" s="598"/>
      <c r="B246" s="25"/>
      <c r="C246" s="608"/>
      <c r="D246" s="486"/>
      <c r="E246" s="479"/>
      <c r="F246" s="479"/>
      <c r="G246" s="479"/>
      <c r="H246" s="479"/>
      <c r="I246" s="2"/>
      <c r="J246" s="2"/>
      <c r="K246" s="2"/>
      <c r="L246" s="2"/>
      <c r="M246" s="2"/>
      <c r="N246" s="2"/>
      <c r="O246" s="5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53"/>
      <c r="AE246" s="57"/>
      <c r="AF246" s="57"/>
      <c r="AG246" s="387"/>
      <c r="AH246" s="387"/>
      <c r="AI246" s="387"/>
      <c r="AJ246" s="387"/>
      <c r="AK246" s="387"/>
      <c r="AL246" s="387"/>
      <c r="AM246" s="387"/>
      <c r="AN246" s="387"/>
      <c r="AO246" s="387"/>
      <c r="AP246" s="387"/>
      <c r="AQ246" s="221"/>
      <c r="AR246" s="221"/>
      <c r="AS246" s="221"/>
    </row>
    <row r="247" spans="1:45" s="10" customFormat="1">
      <c r="A247" s="598"/>
      <c r="B247" s="25"/>
      <c r="C247" s="608"/>
      <c r="D247" s="486"/>
      <c r="E247" s="479"/>
      <c r="F247" s="479"/>
      <c r="G247" s="479"/>
      <c r="H247" s="479"/>
      <c r="I247" s="2"/>
      <c r="J247" s="2"/>
      <c r="K247" s="2"/>
      <c r="L247" s="2"/>
      <c r="M247" s="2"/>
      <c r="N247" s="2"/>
      <c r="O247" s="5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53"/>
      <c r="AE247" s="57"/>
      <c r="AF247" s="57"/>
      <c r="AG247" s="387"/>
      <c r="AH247" s="387"/>
      <c r="AI247" s="387"/>
      <c r="AJ247" s="387"/>
      <c r="AK247" s="387"/>
      <c r="AL247" s="387"/>
      <c r="AM247" s="387"/>
      <c r="AN247" s="387"/>
      <c r="AO247" s="387"/>
      <c r="AP247" s="387"/>
      <c r="AQ247" s="221"/>
      <c r="AR247" s="221"/>
      <c r="AS247" s="221"/>
    </row>
    <row r="248" spans="1:45" s="10" customFormat="1">
      <c r="A248" s="598"/>
      <c r="B248" s="25"/>
      <c r="C248" s="608"/>
      <c r="D248" s="486"/>
      <c r="E248" s="479"/>
      <c r="F248" s="479"/>
      <c r="G248" s="479"/>
      <c r="H248" s="479"/>
      <c r="I248" s="2"/>
      <c r="J248" s="2"/>
      <c r="K248" s="2"/>
      <c r="L248" s="2"/>
      <c r="M248" s="2"/>
      <c r="N248" s="2"/>
      <c r="O248" s="5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53"/>
      <c r="AE248" s="57"/>
      <c r="AF248" s="57"/>
      <c r="AG248" s="387"/>
      <c r="AH248" s="387"/>
      <c r="AI248" s="387"/>
      <c r="AJ248" s="387"/>
      <c r="AK248" s="387"/>
      <c r="AL248" s="387"/>
      <c r="AM248" s="387"/>
      <c r="AN248" s="387"/>
      <c r="AO248" s="387"/>
      <c r="AP248" s="387"/>
      <c r="AQ248" s="221"/>
      <c r="AR248" s="221"/>
      <c r="AS248" s="221"/>
    </row>
    <row r="249" spans="1:45" s="10" customFormat="1">
      <c r="A249" s="598"/>
      <c r="B249" s="25"/>
      <c r="C249" s="608"/>
      <c r="D249" s="486"/>
      <c r="E249" s="479"/>
      <c r="F249" s="479"/>
      <c r="G249" s="479"/>
      <c r="H249" s="479"/>
      <c r="I249" s="2"/>
      <c r="J249" s="2"/>
      <c r="K249" s="2"/>
      <c r="L249" s="2"/>
      <c r="M249" s="2"/>
      <c r="N249" s="2"/>
      <c r="O249" s="5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53"/>
      <c r="AE249" s="57"/>
      <c r="AF249" s="57"/>
      <c r="AG249" s="387"/>
      <c r="AH249" s="387"/>
      <c r="AI249" s="387"/>
      <c r="AJ249" s="387"/>
      <c r="AK249" s="387"/>
      <c r="AL249" s="387"/>
      <c r="AM249" s="387"/>
      <c r="AN249" s="387"/>
      <c r="AO249" s="387"/>
      <c r="AP249" s="387"/>
      <c r="AQ249" s="221"/>
      <c r="AR249" s="221"/>
      <c r="AS249" s="221"/>
    </row>
    <row r="250" spans="1:45" s="10" customFormat="1">
      <c r="A250" s="598"/>
      <c r="B250" s="25"/>
      <c r="C250" s="608"/>
      <c r="D250" s="486"/>
      <c r="E250" s="479"/>
      <c r="F250" s="479"/>
      <c r="G250" s="479"/>
      <c r="H250" s="479"/>
      <c r="I250" s="2"/>
      <c r="J250" s="2"/>
      <c r="K250" s="2"/>
      <c r="L250" s="2"/>
      <c r="M250" s="2"/>
      <c r="N250" s="2"/>
      <c r="O250" s="5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53"/>
      <c r="AE250" s="57"/>
      <c r="AF250" s="57"/>
      <c r="AG250" s="387"/>
      <c r="AH250" s="387"/>
      <c r="AI250" s="387"/>
      <c r="AJ250" s="387"/>
      <c r="AK250" s="387"/>
      <c r="AL250" s="387"/>
      <c r="AM250" s="387"/>
      <c r="AN250" s="387"/>
      <c r="AO250" s="387"/>
      <c r="AP250" s="387"/>
      <c r="AQ250" s="221"/>
      <c r="AR250" s="221"/>
      <c r="AS250" s="221"/>
    </row>
    <row r="251" spans="1:45" s="10" customFormat="1">
      <c r="A251" s="598"/>
      <c r="B251" s="25"/>
      <c r="C251" s="608"/>
      <c r="D251" s="486"/>
      <c r="E251" s="479"/>
      <c r="F251" s="479"/>
      <c r="G251" s="479"/>
      <c r="H251" s="479"/>
      <c r="I251" s="2"/>
      <c r="J251" s="2"/>
      <c r="K251" s="2"/>
      <c r="L251" s="2"/>
      <c r="M251" s="2"/>
      <c r="N251" s="2"/>
      <c r="O251" s="5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53"/>
      <c r="AE251" s="57"/>
      <c r="AF251" s="57"/>
      <c r="AG251" s="387"/>
      <c r="AH251" s="387"/>
      <c r="AI251" s="387"/>
      <c r="AJ251" s="387"/>
      <c r="AK251" s="387"/>
      <c r="AL251" s="387"/>
      <c r="AM251" s="387"/>
      <c r="AN251" s="387"/>
      <c r="AO251" s="387"/>
      <c r="AP251" s="387"/>
      <c r="AQ251" s="221"/>
      <c r="AR251" s="221"/>
      <c r="AS251" s="221"/>
    </row>
    <row r="252" spans="1:45" s="10" customFormat="1">
      <c r="A252" s="598"/>
      <c r="B252" s="25"/>
      <c r="C252" s="608"/>
      <c r="D252" s="486"/>
      <c r="E252" s="479"/>
      <c r="F252" s="479"/>
      <c r="G252" s="479"/>
      <c r="H252" s="479"/>
      <c r="I252" s="2"/>
      <c r="J252" s="2"/>
      <c r="K252" s="2"/>
      <c r="L252" s="2"/>
      <c r="M252" s="2"/>
      <c r="N252" s="2"/>
      <c r="O252" s="5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53"/>
      <c r="AE252" s="57"/>
      <c r="AF252" s="57"/>
      <c r="AG252" s="387"/>
      <c r="AH252" s="387"/>
      <c r="AI252" s="387"/>
      <c r="AJ252" s="387"/>
      <c r="AK252" s="387"/>
      <c r="AL252" s="387"/>
      <c r="AM252" s="387"/>
      <c r="AN252" s="387"/>
      <c r="AO252" s="387"/>
      <c r="AP252" s="387"/>
      <c r="AQ252" s="221"/>
      <c r="AR252" s="221"/>
      <c r="AS252" s="221"/>
    </row>
    <row r="253" spans="1:45" s="10" customFormat="1">
      <c r="A253" s="598"/>
      <c r="B253" s="25"/>
      <c r="C253" s="608"/>
      <c r="D253" s="486"/>
      <c r="E253" s="479"/>
      <c r="F253" s="479"/>
      <c r="G253" s="479"/>
      <c r="H253" s="479"/>
      <c r="I253" s="2"/>
      <c r="J253" s="2"/>
      <c r="K253" s="2"/>
      <c r="L253" s="2"/>
      <c r="M253" s="2"/>
      <c r="N253" s="2"/>
      <c r="O253" s="5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53"/>
      <c r="AE253" s="57"/>
      <c r="AF253" s="57"/>
      <c r="AG253" s="387"/>
      <c r="AH253" s="387"/>
      <c r="AI253" s="387"/>
      <c r="AJ253" s="387"/>
      <c r="AK253" s="387"/>
      <c r="AL253" s="387"/>
      <c r="AM253" s="387"/>
      <c r="AN253" s="387"/>
      <c r="AO253" s="387"/>
      <c r="AP253" s="387"/>
      <c r="AQ253" s="221"/>
      <c r="AR253" s="221"/>
      <c r="AS253" s="221"/>
    </row>
    <row r="254" spans="1:45" s="10" customFormat="1">
      <c r="A254" s="598"/>
      <c r="B254" s="25"/>
      <c r="C254" s="608"/>
      <c r="D254" s="486"/>
      <c r="E254" s="479"/>
      <c r="F254" s="479"/>
      <c r="G254" s="479"/>
      <c r="H254" s="479"/>
      <c r="I254" s="2"/>
      <c r="J254" s="2"/>
      <c r="K254" s="2"/>
      <c r="L254" s="2"/>
      <c r="M254" s="2"/>
      <c r="N254" s="2"/>
      <c r="O254" s="5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53"/>
      <c r="AE254" s="57"/>
      <c r="AF254" s="57"/>
      <c r="AG254" s="387"/>
      <c r="AH254" s="387"/>
      <c r="AI254" s="387"/>
      <c r="AJ254" s="387"/>
      <c r="AK254" s="387"/>
      <c r="AL254" s="387"/>
      <c r="AM254" s="387"/>
      <c r="AN254" s="387"/>
      <c r="AO254" s="387"/>
      <c r="AP254" s="387"/>
      <c r="AQ254" s="221"/>
      <c r="AR254" s="221"/>
      <c r="AS254" s="221"/>
    </row>
    <row r="255" spans="1:45" s="10" customFormat="1">
      <c r="A255" s="598"/>
      <c r="B255" s="25"/>
      <c r="C255" s="608"/>
      <c r="D255" s="486"/>
      <c r="E255" s="479"/>
      <c r="F255" s="479"/>
      <c r="G255" s="479"/>
      <c r="H255" s="479"/>
      <c r="I255" s="2"/>
      <c r="J255" s="2"/>
      <c r="K255" s="2"/>
      <c r="L255" s="2"/>
      <c r="M255" s="2"/>
      <c r="N255" s="2"/>
      <c r="O255" s="5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53"/>
      <c r="AE255" s="57"/>
      <c r="AF255" s="57"/>
      <c r="AG255" s="387"/>
      <c r="AH255" s="387"/>
      <c r="AI255" s="387"/>
      <c r="AJ255" s="387"/>
      <c r="AK255" s="387"/>
      <c r="AL255" s="387"/>
      <c r="AM255" s="387"/>
      <c r="AN255" s="387"/>
      <c r="AO255" s="387"/>
      <c r="AP255" s="387"/>
      <c r="AQ255" s="221"/>
      <c r="AR255" s="221"/>
      <c r="AS255" s="221"/>
    </row>
    <row r="256" spans="1:45" s="10" customFormat="1">
      <c r="A256" s="598"/>
      <c r="B256" s="25"/>
      <c r="C256" s="608"/>
      <c r="D256" s="486"/>
      <c r="E256" s="479"/>
      <c r="F256" s="479"/>
      <c r="G256" s="479"/>
      <c r="H256" s="479"/>
      <c r="I256" s="2"/>
      <c r="J256" s="2"/>
      <c r="K256" s="2"/>
      <c r="L256" s="2"/>
      <c r="M256" s="2"/>
      <c r="N256" s="2"/>
      <c r="O256" s="5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53"/>
      <c r="AE256" s="57"/>
      <c r="AF256" s="57"/>
      <c r="AG256" s="387"/>
      <c r="AH256" s="387"/>
      <c r="AI256" s="387"/>
      <c r="AJ256" s="387"/>
      <c r="AK256" s="387"/>
      <c r="AL256" s="387"/>
      <c r="AM256" s="387"/>
      <c r="AN256" s="387"/>
      <c r="AO256" s="387"/>
      <c r="AP256" s="387"/>
      <c r="AQ256" s="221"/>
      <c r="AR256" s="221"/>
      <c r="AS256" s="221"/>
    </row>
    <row r="257" spans="1:45" s="10" customFormat="1">
      <c r="A257" s="598"/>
      <c r="B257" s="25"/>
      <c r="C257" s="608"/>
      <c r="D257" s="486"/>
      <c r="E257" s="479"/>
      <c r="F257" s="479"/>
      <c r="G257" s="479"/>
      <c r="H257" s="479"/>
      <c r="I257" s="2"/>
      <c r="J257" s="2"/>
      <c r="K257" s="2"/>
      <c r="L257" s="2"/>
      <c r="M257" s="2"/>
      <c r="N257" s="2"/>
      <c r="O257" s="5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53"/>
      <c r="AE257" s="57"/>
      <c r="AF257" s="57"/>
      <c r="AG257" s="387"/>
      <c r="AH257" s="387"/>
      <c r="AI257" s="387"/>
      <c r="AJ257" s="387"/>
      <c r="AK257" s="387"/>
      <c r="AL257" s="387"/>
      <c r="AM257" s="387"/>
      <c r="AN257" s="387"/>
      <c r="AO257" s="387"/>
      <c r="AP257" s="387"/>
      <c r="AQ257" s="221"/>
      <c r="AR257" s="221"/>
      <c r="AS257" s="221"/>
    </row>
    <row r="258" spans="1:45" s="10" customFormat="1">
      <c r="A258" s="598"/>
      <c r="B258" s="25"/>
      <c r="C258" s="608"/>
      <c r="D258" s="486"/>
      <c r="E258" s="479"/>
      <c r="F258" s="479"/>
      <c r="G258" s="479"/>
      <c r="H258" s="479"/>
      <c r="I258" s="2"/>
      <c r="J258" s="2"/>
      <c r="K258" s="2"/>
      <c r="L258" s="2"/>
      <c r="M258" s="2"/>
      <c r="N258" s="2"/>
      <c r="O258" s="5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53"/>
      <c r="AE258" s="57"/>
      <c r="AF258" s="57"/>
      <c r="AG258" s="387"/>
      <c r="AH258" s="387"/>
      <c r="AI258" s="387"/>
      <c r="AJ258" s="387"/>
      <c r="AK258" s="387"/>
      <c r="AL258" s="387"/>
      <c r="AM258" s="387"/>
      <c r="AN258" s="387"/>
      <c r="AO258" s="387"/>
      <c r="AP258" s="387"/>
      <c r="AQ258" s="221"/>
      <c r="AR258" s="221"/>
      <c r="AS258" s="221"/>
    </row>
    <row r="259" spans="1:45" s="10" customFormat="1">
      <c r="A259" s="598"/>
      <c r="B259" s="25"/>
      <c r="C259" s="608"/>
      <c r="D259" s="486"/>
      <c r="E259" s="479"/>
      <c r="F259" s="479"/>
      <c r="G259" s="479"/>
      <c r="H259" s="479"/>
      <c r="I259" s="2"/>
      <c r="J259" s="2"/>
      <c r="K259" s="2"/>
      <c r="L259" s="2"/>
      <c r="M259" s="2"/>
      <c r="N259" s="2"/>
      <c r="O259" s="5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53"/>
      <c r="AE259" s="57"/>
      <c r="AF259" s="57"/>
      <c r="AG259" s="387"/>
      <c r="AH259" s="387"/>
      <c r="AI259" s="387"/>
      <c r="AJ259" s="387"/>
      <c r="AK259" s="387"/>
      <c r="AL259" s="387"/>
      <c r="AM259" s="387"/>
      <c r="AN259" s="387"/>
      <c r="AO259" s="387"/>
      <c r="AP259" s="387"/>
      <c r="AQ259" s="221"/>
      <c r="AR259" s="221"/>
      <c r="AS259" s="221"/>
    </row>
    <row r="260" spans="1:45" s="10" customFormat="1">
      <c r="A260" s="598"/>
      <c r="B260" s="25"/>
      <c r="C260" s="608"/>
      <c r="D260" s="486"/>
      <c r="E260" s="479"/>
      <c r="F260" s="479"/>
      <c r="G260" s="479"/>
      <c r="H260" s="479"/>
      <c r="I260" s="2"/>
      <c r="J260" s="2"/>
      <c r="K260" s="2"/>
      <c r="L260" s="2"/>
      <c r="M260" s="2"/>
      <c r="N260" s="2"/>
      <c r="O260" s="5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53"/>
      <c r="AE260" s="57"/>
      <c r="AF260" s="57"/>
      <c r="AG260" s="387"/>
      <c r="AH260" s="387"/>
      <c r="AI260" s="387"/>
      <c r="AJ260" s="387"/>
      <c r="AK260" s="387"/>
      <c r="AL260" s="387"/>
      <c r="AM260" s="387"/>
      <c r="AN260" s="387"/>
      <c r="AO260" s="387"/>
      <c r="AP260" s="387"/>
      <c r="AQ260" s="221"/>
      <c r="AR260" s="221"/>
      <c r="AS260" s="221"/>
    </row>
    <row r="261" spans="1:45" s="10" customFormat="1">
      <c r="A261" s="598"/>
      <c r="B261" s="25"/>
      <c r="C261" s="608"/>
      <c r="D261" s="486"/>
      <c r="E261" s="479"/>
      <c r="F261" s="479"/>
      <c r="G261" s="479"/>
      <c r="H261" s="479"/>
      <c r="I261" s="2"/>
      <c r="J261" s="2"/>
      <c r="K261" s="2"/>
      <c r="L261" s="2"/>
      <c r="M261" s="2"/>
      <c r="N261" s="2"/>
      <c r="O261" s="5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53"/>
      <c r="AE261" s="57"/>
      <c r="AF261" s="57"/>
      <c r="AG261" s="387"/>
      <c r="AH261" s="387"/>
      <c r="AI261" s="387"/>
      <c r="AJ261" s="387"/>
      <c r="AK261" s="387"/>
      <c r="AL261" s="387"/>
      <c r="AM261" s="387"/>
      <c r="AN261" s="387"/>
      <c r="AO261" s="387"/>
      <c r="AP261" s="387"/>
      <c r="AQ261" s="221"/>
      <c r="AR261" s="221"/>
      <c r="AS261" s="221"/>
    </row>
    <row r="262" spans="1:45" s="10" customFormat="1">
      <c r="A262" s="598"/>
      <c r="B262" s="25"/>
      <c r="C262" s="608"/>
      <c r="D262" s="486"/>
      <c r="E262" s="479"/>
      <c r="F262" s="479"/>
      <c r="G262" s="479"/>
      <c r="H262" s="479"/>
      <c r="I262" s="2"/>
      <c r="J262" s="2"/>
      <c r="K262" s="2"/>
      <c r="L262" s="2"/>
      <c r="M262" s="2"/>
      <c r="N262" s="2"/>
      <c r="O262" s="5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53"/>
      <c r="AE262" s="57"/>
      <c r="AF262" s="57"/>
      <c r="AG262" s="387"/>
      <c r="AH262" s="387"/>
      <c r="AI262" s="387"/>
      <c r="AJ262" s="387"/>
      <c r="AK262" s="387"/>
      <c r="AL262" s="387"/>
      <c r="AM262" s="387"/>
      <c r="AN262" s="387"/>
      <c r="AO262" s="387"/>
      <c r="AP262" s="387"/>
      <c r="AQ262" s="221"/>
      <c r="AR262" s="221"/>
      <c r="AS262" s="221"/>
    </row>
    <row r="263" spans="1:45" s="10" customFormat="1">
      <c r="A263" s="598"/>
      <c r="B263" s="25"/>
      <c r="C263" s="608"/>
      <c r="D263" s="486"/>
      <c r="E263" s="479"/>
      <c r="F263" s="479"/>
      <c r="G263" s="479"/>
      <c r="H263" s="479"/>
      <c r="I263" s="2"/>
      <c r="J263" s="2"/>
      <c r="K263" s="2"/>
      <c r="L263" s="2"/>
      <c r="M263" s="2"/>
      <c r="N263" s="2"/>
      <c r="O263" s="5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53"/>
      <c r="AE263" s="57"/>
      <c r="AF263" s="57"/>
      <c r="AG263" s="387"/>
      <c r="AH263" s="387"/>
      <c r="AI263" s="387"/>
      <c r="AJ263" s="387"/>
      <c r="AK263" s="387"/>
      <c r="AL263" s="387"/>
      <c r="AM263" s="387"/>
      <c r="AN263" s="387"/>
      <c r="AO263" s="387"/>
      <c r="AP263" s="387"/>
      <c r="AQ263" s="221"/>
      <c r="AR263" s="221"/>
      <c r="AS263" s="221"/>
    </row>
    <row r="264" spans="1:45" s="10" customFormat="1">
      <c r="A264" s="598"/>
      <c r="B264" s="25"/>
      <c r="C264" s="608"/>
      <c r="D264" s="486"/>
      <c r="E264" s="479"/>
      <c r="F264" s="479"/>
      <c r="G264" s="479"/>
      <c r="H264" s="479"/>
      <c r="I264" s="2"/>
      <c r="J264" s="2"/>
      <c r="K264" s="2"/>
      <c r="L264" s="2"/>
      <c r="M264" s="2"/>
      <c r="N264" s="2"/>
      <c r="O264" s="5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53"/>
      <c r="AE264" s="57"/>
      <c r="AF264" s="57"/>
      <c r="AG264" s="387"/>
      <c r="AH264" s="387"/>
      <c r="AI264" s="387"/>
      <c r="AJ264" s="387"/>
      <c r="AK264" s="387"/>
      <c r="AL264" s="387"/>
      <c r="AM264" s="387"/>
      <c r="AN264" s="387"/>
      <c r="AO264" s="387"/>
      <c r="AP264" s="387"/>
      <c r="AQ264" s="221"/>
      <c r="AR264" s="221"/>
      <c r="AS264" s="221"/>
    </row>
    <row r="265" spans="1:45" s="10" customFormat="1">
      <c r="A265" s="598"/>
      <c r="B265" s="25"/>
      <c r="C265" s="608"/>
      <c r="D265" s="486"/>
      <c r="E265" s="479"/>
      <c r="F265" s="479"/>
      <c r="G265" s="479"/>
      <c r="H265" s="479"/>
      <c r="I265" s="2"/>
      <c r="J265" s="2"/>
      <c r="K265" s="2"/>
      <c r="L265" s="2"/>
      <c r="M265" s="2"/>
      <c r="N265" s="2"/>
      <c r="O265" s="5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53"/>
      <c r="AE265" s="57"/>
      <c r="AF265" s="57"/>
      <c r="AG265" s="387"/>
      <c r="AH265" s="387"/>
      <c r="AI265" s="387"/>
      <c r="AJ265" s="387"/>
      <c r="AK265" s="387"/>
      <c r="AL265" s="387"/>
      <c r="AM265" s="387"/>
      <c r="AN265" s="387"/>
      <c r="AO265" s="387"/>
      <c r="AP265" s="387"/>
      <c r="AQ265" s="221"/>
      <c r="AR265" s="221"/>
      <c r="AS265" s="221"/>
    </row>
    <row r="266" spans="1:45" s="10" customFormat="1">
      <c r="A266" s="598"/>
      <c r="B266" s="25"/>
      <c r="C266" s="608"/>
      <c r="D266" s="486"/>
      <c r="E266" s="479"/>
      <c r="F266" s="479"/>
      <c r="G266" s="479"/>
      <c r="H266" s="479"/>
      <c r="I266" s="2"/>
      <c r="J266" s="2"/>
      <c r="K266" s="2"/>
      <c r="L266" s="2"/>
      <c r="M266" s="2"/>
      <c r="N266" s="2"/>
      <c r="O266" s="5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53"/>
      <c r="AE266" s="57"/>
      <c r="AF266" s="57"/>
      <c r="AG266" s="387"/>
      <c r="AH266" s="387"/>
      <c r="AI266" s="387"/>
      <c r="AJ266" s="387"/>
      <c r="AK266" s="387"/>
      <c r="AL266" s="387"/>
      <c r="AM266" s="387"/>
      <c r="AN266" s="387"/>
      <c r="AO266" s="387"/>
      <c r="AP266" s="387"/>
      <c r="AQ266" s="221"/>
      <c r="AR266" s="221"/>
      <c r="AS266" s="221"/>
    </row>
    <row r="267" spans="1:45" s="10" customFormat="1">
      <c r="A267" s="598"/>
      <c r="B267" s="25"/>
      <c r="C267" s="608"/>
      <c r="D267" s="486"/>
      <c r="E267" s="479"/>
      <c r="F267" s="479"/>
      <c r="G267" s="479"/>
      <c r="H267" s="479"/>
      <c r="I267" s="2"/>
      <c r="J267" s="2"/>
      <c r="K267" s="2"/>
      <c r="L267" s="2"/>
      <c r="M267" s="2"/>
      <c r="N267" s="2"/>
      <c r="O267" s="5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53"/>
      <c r="AE267" s="57"/>
      <c r="AF267" s="57"/>
      <c r="AG267" s="387"/>
      <c r="AH267" s="387"/>
      <c r="AI267" s="387"/>
      <c r="AJ267" s="387"/>
      <c r="AK267" s="387"/>
      <c r="AL267" s="387"/>
      <c r="AM267" s="387"/>
      <c r="AN267" s="387"/>
      <c r="AO267" s="387"/>
      <c r="AP267" s="387"/>
      <c r="AQ267" s="221"/>
      <c r="AR267" s="221"/>
      <c r="AS267" s="221"/>
    </row>
    <row r="268" spans="1:45" s="10" customFormat="1">
      <c r="A268" s="598"/>
      <c r="B268" s="25"/>
      <c r="C268" s="608"/>
      <c r="D268" s="486"/>
      <c r="E268" s="479"/>
      <c r="F268" s="479"/>
      <c r="G268" s="479"/>
      <c r="H268" s="479"/>
      <c r="I268" s="2"/>
      <c r="J268" s="2"/>
      <c r="K268" s="2"/>
      <c r="L268" s="2"/>
      <c r="M268" s="2"/>
      <c r="N268" s="2"/>
      <c r="O268" s="5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53"/>
      <c r="AE268" s="57"/>
      <c r="AF268" s="57"/>
      <c r="AG268" s="387"/>
      <c r="AH268" s="387"/>
      <c r="AI268" s="387"/>
      <c r="AJ268" s="387"/>
      <c r="AK268" s="387"/>
      <c r="AL268" s="387"/>
      <c r="AM268" s="387"/>
      <c r="AN268" s="387"/>
      <c r="AO268" s="387"/>
      <c r="AP268" s="387"/>
      <c r="AQ268" s="221"/>
      <c r="AR268" s="221"/>
      <c r="AS268" s="221"/>
    </row>
    <row r="269" spans="1:45" s="10" customFormat="1">
      <c r="A269" s="598"/>
      <c r="B269" s="25"/>
      <c r="C269" s="608"/>
      <c r="D269" s="486"/>
      <c r="E269" s="479"/>
      <c r="F269" s="479"/>
      <c r="G269" s="479"/>
      <c r="H269" s="479"/>
      <c r="I269" s="2"/>
      <c r="J269" s="2"/>
      <c r="K269" s="2"/>
      <c r="L269" s="2"/>
      <c r="M269" s="2"/>
      <c r="N269" s="2"/>
      <c r="O269" s="5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53"/>
      <c r="AE269" s="57"/>
      <c r="AF269" s="57"/>
      <c r="AG269" s="387"/>
      <c r="AH269" s="387"/>
      <c r="AI269" s="387"/>
      <c r="AJ269" s="387"/>
      <c r="AK269" s="387"/>
      <c r="AL269" s="387"/>
      <c r="AM269" s="387"/>
      <c r="AN269" s="387"/>
      <c r="AO269" s="387"/>
      <c r="AP269" s="387"/>
      <c r="AQ269" s="221"/>
      <c r="AR269" s="221"/>
      <c r="AS269" s="221"/>
    </row>
    <row r="270" spans="1:45" s="10" customFormat="1">
      <c r="A270" s="598"/>
      <c r="B270" s="25"/>
      <c r="C270" s="608"/>
      <c r="D270" s="486"/>
      <c r="E270" s="479"/>
      <c r="F270" s="479"/>
      <c r="G270" s="479"/>
      <c r="H270" s="479"/>
      <c r="I270" s="2"/>
      <c r="J270" s="2"/>
      <c r="K270" s="2"/>
      <c r="L270" s="2"/>
      <c r="M270" s="2"/>
      <c r="N270" s="2"/>
      <c r="O270" s="5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53"/>
      <c r="AE270" s="57"/>
      <c r="AF270" s="57"/>
      <c r="AG270" s="387"/>
      <c r="AH270" s="387"/>
      <c r="AI270" s="387"/>
      <c r="AJ270" s="387"/>
      <c r="AK270" s="387"/>
      <c r="AL270" s="387"/>
      <c r="AM270" s="387"/>
      <c r="AN270" s="387"/>
      <c r="AO270" s="387"/>
      <c r="AP270" s="387"/>
      <c r="AQ270" s="221"/>
      <c r="AR270" s="221"/>
      <c r="AS270" s="221"/>
    </row>
    <row r="271" spans="1:45" s="10" customFormat="1">
      <c r="A271" s="598"/>
      <c r="B271" s="25"/>
      <c r="C271" s="608"/>
      <c r="D271" s="486"/>
      <c r="E271" s="479"/>
      <c r="F271" s="479"/>
      <c r="G271" s="479"/>
      <c r="H271" s="479"/>
      <c r="I271" s="2"/>
      <c r="J271" s="2"/>
      <c r="K271" s="2"/>
      <c r="L271" s="2"/>
      <c r="M271" s="2"/>
      <c r="N271" s="2"/>
      <c r="O271" s="5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53"/>
      <c r="AE271" s="57"/>
      <c r="AF271" s="57"/>
      <c r="AG271" s="387"/>
      <c r="AH271" s="387"/>
      <c r="AI271" s="387"/>
      <c r="AJ271" s="387"/>
      <c r="AK271" s="387"/>
      <c r="AL271" s="387"/>
      <c r="AM271" s="387"/>
      <c r="AN271" s="387"/>
      <c r="AO271" s="387"/>
      <c r="AP271" s="387"/>
      <c r="AQ271" s="221"/>
      <c r="AR271" s="221"/>
      <c r="AS271" s="221"/>
    </row>
    <row r="272" spans="1:45" s="10" customFormat="1">
      <c r="A272" s="598"/>
      <c r="B272" s="25"/>
      <c r="C272" s="608"/>
      <c r="D272" s="486"/>
      <c r="E272" s="479"/>
      <c r="F272" s="479"/>
      <c r="G272" s="479"/>
      <c r="H272" s="479"/>
      <c r="I272" s="2"/>
      <c r="J272" s="2"/>
      <c r="K272" s="2"/>
      <c r="L272" s="2"/>
      <c r="M272" s="2"/>
      <c r="N272" s="2"/>
      <c r="O272" s="5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53"/>
      <c r="AE272" s="57"/>
      <c r="AF272" s="57"/>
      <c r="AG272" s="387"/>
      <c r="AH272" s="387"/>
      <c r="AI272" s="387"/>
      <c r="AJ272" s="387"/>
      <c r="AK272" s="387"/>
      <c r="AL272" s="387"/>
      <c r="AM272" s="387"/>
      <c r="AN272" s="387"/>
      <c r="AO272" s="387"/>
      <c r="AP272" s="387"/>
      <c r="AQ272" s="221"/>
      <c r="AR272" s="221"/>
      <c r="AS272" s="221"/>
    </row>
    <row r="273" spans="1:45" s="10" customFormat="1">
      <c r="A273" s="598"/>
      <c r="B273" s="25"/>
      <c r="C273" s="608"/>
      <c r="D273" s="486"/>
      <c r="E273" s="479"/>
      <c r="F273" s="479"/>
      <c r="G273" s="479"/>
      <c r="H273" s="479"/>
      <c r="I273" s="2"/>
      <c r="J273" s="2"/>
      <c r="K273" s="2"/>
      <c r="L273" s="2"/>
      <c r="M273" s="2"/>
      <c r="N273" s="2"/>
      <c r="O273" s="5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53"/>
      <c r="AE273" s="57"/>
      <c r="AF273" s="57"/>
      <c r="AG273" s="387"/>
      <c r="AH273" s="387"/>
      <c r="AI273" s="387"/>
      <c r="AJ273" s="387"/>
      <c r="AK273" s="387"/>
      <c r="AL273" s="387"/>
      <c r="AM273" s="387"/>
      <c r="AN273" s="387"/>
      <c r="AO273" s="387"/>
      <c r="AP273" s="387"/>
      <c r="AQ273" s="221"/>
      <c r="AR273" s="221"/>
      <c r="AS273" s="221"/>
    </row>
    <row r="274" spans="1:45" s="10" customFormat="1">
      <c r="A274" s="598"/>
      <c r="B274" s="25"/>
      <c r="C274" s="608"/>
      <c r="D274" s="486"/>
      <c r="E274" s="479"/>
      <c r="F274" s="479"/>
      <c r="G274" s="479"/>
      <c r="H274" s="479"/>
      <c r="I274" s="2"/>
      <c r="J274" s="2"/>
      <c r="K274" s="2"/>
      <c r="L274" s="2"/>
      <c r="M274" s="2"/>
      <c r="N274" s="2"/>
      <c r="O274" s="5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53"/>
      <c r="AE274" s="57"/>
      <c r="AF274" s="57"/>
      <c r="AG274" s="387"/>
      <c r="AH274" s="387"/>
      <c r="AI274" s="387"/>
      <c r="AJ274" s="387"/>
      <c r="AK274" s="387"/>
      <c r="AL274" s="387"/>
      <c r="AM274" s="387"/>
      <c r="AN274" s="387"/>
      <c r="AO274" s="387"/>
      <c r="AP274" s="387"/>
      <c r="AQ274" s="221"/>
      <c r="AR274" s="221"/>
      <c r="AS274" s="221"/>
    </row>
    <row r="275" spans="1:45" s="10" customFormat="1">
      <c r="A275" s="598"/>
      <c r="B275" s="25"/>
      <c r="C275" s="608"/>
      <c r="D275" s="486"/>
      <c r="E275" s="479"/>
      <c r="F275" s="479"/>
      <c r="G275" s="479"/>
      <c r="H275" s="479"/>
      <c r="I275" s="2"/>
      <c r="J275" s="2"/>
      <c r="K275" s="2"/>
      <c r="L275" s="2"/>
      <c r="M275" s="2"/>
      <c r="N275" s="2"/>
      <c r="O275" s="5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53"/>
      <c r="AE275" s="57"/>
      <c r="AF275" s="57"/>
      <c r="AG275" s="387"/>
      <c r="AH275" s="387"/>
      <c r="AI275" s="387"/>
      <c r="AJ275" s="387"/>
      <c r="AK275" s="387"/>
      <c r="AL275" s="387"/>
      <c r="AM275" s="387"/>
      <c r="AN275" s="387"/>
      <c r="AO275" s="387"/>
      <c r="AP275" s="387"/>
      <c r="AQ275" s="221"/>
      <c r="AR275" s="221"/>
      <c r="AS275" s="221"/>
    </row>
    <row r="276" spans="1:45" s="10" customFormat="1">
      <c r="A276" s="598"/>
      <c r="B276" s="25"/>
      <c r="C276" s="608"/>
      <c r="D276" s="486"/>
      <c r="E276" s="479"/>
      <c r="F276" s="479"/>
      <c r="G276" s="479"/>
      <c r="H276" s="479"/>
      <c r="I276" s="2"/>
      <c r="J276" s="2"/>
      <c r="K276" s="2"/>
      <c r="L276" s="2"/>
      <c r="M276" s="2"/>
      <c r="N276" s="2"/>
      <c r="O276" s="5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53"/>
      <c r="AE276" s="57"/>
      <c r="AF276" s="57"/>
      <c r="AG276" s="387"/>
      <c r="AH276" s="387"/>
      <c r="AI276" s="387"/>
      <c r="AJ276" s="387"/>
      <c r="AK276" s="387"/>
      <c r="AL276" s="387"/>
      <c r="AM276" s="387"/>
      <c r="AN276" s="387"/>
      <c r="AO276" s="387"/>
      <c r="AP276" s="387"/>
      <c r="AQ276" s="221"/>
      <c r="AR276" s="221"/>
      <c r="AS276" s="221"/>
    </row>
    <row r="277" spans="1:45" s="10" customFormat="1">
      <c r="A277" s="598"/>
      <c r="B277" s="25"/>
      <c r="C277" s="608"/>
      <c r="D277" s="486"/>
      <c r="E277" s="479"/>
      <c r="F277" s="479"/>
      <c r="G277" s="479"/>
      <c r="H277" s="479"/>
      <c r="I277" s="2"/>
      <c r="J277" s="2"/>
      <c r="K277" s="2"/>
      <c r="L277" s="2"/>
      <c r="M277" s="2"/>
      <c r="N277" s="2"/>
      <c r="O277" s="5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53"/>
      <c r="AE277" s="57"/>
      <c r="AF277" s="57"/>
      <c r="AG277" s="387"/>
      <c r="AH277" s="387"/>
      <c r="AI277" s="387"/>
      <c r="AJ277" s="387"/>
      <c r="AK277" s="387"/>
      <c r="AL277" s="387"/>
      <c r="AM277" s="387"/>
      <c r="AN277" s="387"/>
      <c r="AO277" s="387"/>
      <c r="AP277" s="387"/>
      <c r="AQ277" s="221"/>
      <c r="AR277" s="221"/>
      <c r="AS277" s="221"/>
    </row>
    <row r="278" spans="1:45" s="10" customFormat="1">
      <c r="A278" s="598"/>
      <c r="B278" s="25"/>
      <c r="C278" s="608"/>
      <c r="D278" s="486"/>
      <c r="E278" s="479"/>
      <c r="F278" s="479"/>
      <c r="G278" s="479"/>
      <c r="H278" s="479"/>
      <c r="I278" s="2"/>
      <c r="J278" s="2"/>
      <c r="K278" s="2"/>
      <c r="L278" s="2"/>
      <c r="M278" s="2"/>
      <c r="N278" s="2"/>
      <c r="O278" s="5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53"/>
      <c r="AE278" s="57"/>
      <c r="AF278" s="57"/>
      <c r="AG278" s="387"/>
      <c r="AH278" s="387"/>
      <c r="AI278" s="387"/>
      <c r="AJ278" s="387"/>
      <c r="AK278" s="387"/>
      <c r="AL278" s="387"/>
      <c r="AM278" s="387"/>
      <c r="AN278" s="387"/>
      <c r="AO278" s="387"/>
      <c r="AP278" s="387"/>
      <c r="AQ278" s="221"/>
      <c r="AR278" s="221"/>
      <c r="AS278" s="221"/>
    </row>
    <row r="279" spans="1:45" s="10" customFormat="1">
      <c r="A279" s="598"/>
      <c r="B279" s="25"/>
      <c r="C279" s="608"/>
      <c r="D279" s="486"/>
      <c r="E279" s="479"/>
      <c r="F279" s="479"/>
      <c r="G279" s="479"/>
      <c r="H279" s="479"/>
      <c r="I279" s="2"/>
      <c r="J279" s="2"/>
      <c r="K279" s="2"/>
      <c r="L279" s="2"/>
      <c r="M279" s="2"/>
      <c r="N279" s="2"/>
      <c r="O279" s="5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53"/>
      <c r="AE279" s="57"/>
      <c r="AF279" s="57"/>
      <c r="AG279" s="387"/>
      <c r="AH279" s="387"/>
      <c r="AI279" s="387"/>
      <c r="AJ279" s="387"/>
      <c r="AK279" s="387"/>
      <c r="AL279" s="387"/>
      <c r="AM279" s="387"/>
      <c r="AN279" s="387"/>
      <c r="AO279" s="387"/>
      <c r="AP279" s="387"/>
      <c r="AQ279" s="221"/>
      <c r="AR279" s="221"/>
      <c r="AS279" s="221"/>
    </row>
    <row r="280" spans="1:45" s="10" customFormat="1">
      <c r="A280" s="598"/>
      <c r="B280" s="25"/>
      <c r="C280" s="608"/>
      <c r="D280" s="486"/>
      <c r="E280" s="479"/>
      <c r="F280" s="479"/>
      <c r="G280" s="479"/>
      <c r="H280" s="479"/>
      <c r="I280" s="2"/>
      <c r="J280" s="2"/>
      <c r="K280" s="2"/>
      <c r="L280" s="2"/>
      <c r="M280" s="2"/>
      <c r="N280" s="2"/>
      <c r="O280" s="5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53"/>
      <c r="AE280" s="57"/>
      <c r="AF280" s="57"/>
      <c r="AG280" s="387"/>
      <c r="AH280" s="387"/>
      <c r="AI280" s="387"/>
      <c r="AJ280" s="387"/>
      <c r="AK280" s="387"/>
      <c r="AL280" s="387"/>
      <c r="AM280" s="387"/>
      <c r="AN280" s="387"/>
      <c r="AO280" s="387"/>
      <c r="AP280" s="387"/>
      <c r="AQ280" s="221"/>
      <c r="AR280" s="221"/>
      <c r="AS280" s="221"/>
    </row>
    <row r="281" spans="1:45" s="10" customFormat="1">
      <c r="A281" s="598"/>
      <c r="B281" s="25"/>
      <c r="C281" s="608"/>
      <c r="D281" s="486"/>
      <c r="E281" s="479"/>
      <c r="F281" s="479"/>
      <c r="G281" s="479"/>
      <c r="H281" s="479"/>
      <c r="I281" s="2"/>
      <c r="J281" s="2"/>
      <c r="K281" s="2"/>
      <c r="L281" s="2"/>
      <c r="M281" s="2"/>
      <c r="N281" s="2"/>
      <c r="O281" s="5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53"/>
      <c r="AE281" s="57"/>
      <c r="AF281" s="57"/>
      <c r="AG281" s="387"/>
      <c r="AH281" s="387"/>
      <c r="AI281" s="387"/>
      <c r="AJ281" s="387"/>
      <c r="AK281" s="387"/>
      <c r="AL281" s="387"/>
      <c r="AM281" s="387"/>
      <c r="AN281" s="387"/>
      <c r="AO281" s="387"/>
      <c r="AP281" s="387"/>
      <c r="AQ281" s="221"/>
      <c r="AR281" s="221"/>
      <c r="AS281" s="221"/>
    </row>
    <row r="282" spans="1:45" s="10" customFormat="1">
      <c r="A282" s="598"/>
      <c r="B282" s="25"/>
      <c r="C282" s="608"/>
      <c r="D282" s="486"/>
      <c r="E282" s="479"/>
      <c r="F282" s="479"/>
      <c r="G282" s="479"/>
      <c r="H282" s="479"/>
      <c r="I282" s="2"/>
      <c r="J282" s="2"/>
      <c r="K282" s="2"/>
      <c r="L282" s="2"/>
      <c r="M282" s="2"/>
      <c r="N282" s="2"/>
      <c r="O282" s="5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53"/>
      <c r="AE282" s="57"/>
      <c r="AF282" s="57"/>
      <c r="AG282" s="387"/>
      <c r="AH282" s="387"/>
      <c r="AI282" s="387"/>
      <c r="AJ282" s="387"/>
      <c r="AK282" s="387"/>
      <c r="AL282" s="387"/>
      <c r="AM282" s="387"/>
      <c r="AN282" s="387"/>
      <c r="AO282" s="387"/>
      <c r="AP282" s="387"/>
      <c r="AQ282" s="221"/>
      <c r="AR282" s="221"/>
      <c r="AS282" s="221"/>
    </row>
    <row r="283" spans="1:45" s="10" customFormat="1">
      <c r="A283" s="598"/>
      <c r="B283" s="25"/>
      <c r="C283" s="608"/>
      <c r="D283" s="486"/>
      <c r="E283" s="479"/>
      <c r="F283" s="479"/>
      <c r="G283" s="479"/>
      <c r="H283" s="479"/>
      <c r="I283" s="2"/>
      <c r="J283" s="2"/>
      <c r="K283" s="2"/>
      <c r="L283" s="2"/>
      <c r="M283" s="2"/>
      <c r="N283" s="2"/>
      <c r="O283" s="5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53"/>
      <c r="AE283" s="57"/>
      <c r="AF283" s="57"/>
      <c r="AG283" s="387"/>
      <c r="AH283" s="387"/>
      <c r="AI283" s="387"/>
      <c r="AJ283" s="387"/>
      <c r="AK283" s="387"/>
      <c r="AL283" s="387"/>
      <c r="AM283" s="387"/>
      <c r="AN283" s="387"/>
      <c r="AO283" s="387"/>
      <c r="AP283" s="387"/>
      <c r="AQ283" s="221"/>
      <c r="AR283" s="221"/>
      <c r="AS283" s="221"/>
    </row>
    <row r="284" spans="1:45" s="10" customFormat="1">
      <c r="A284" s="598"/>
      <c r="B284" s="25"/>
      <c r="C284" s="608"/>
      <c r="D284" s="486"/>
      <c r="E284" s="479"/>
      <c r="F284" s="479"/>
      <c r="G284" s="479"/>
      <c r="H284" s="479"/>
      <c r="I284" s="2"/>
      <c r="J284" s="2"/>
      <c r="K284" s="2"/>
      <c r="L284" s="2"/>
      <c r="M284" s="2"/>
      <c r="N284" s="2"/>
      <c r="O284" s="5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53"/>
      <c r="AE284" s="57"/>
      <c r="AF284" s="57"/>
      <c r="AG284" s="387"/>
      <c r="AH284" s="387"/>
      <c r="AI284" s="387"/>
      <c r="AJ284" s="387"/>
      <c r="AK284" s="387"/>
      <c r="AL284" s="387"/>
      <c r="AM284" s="387"/>
      <c r="AN284" s="387"/>
      <c r="AO284" s="387"/>
      <c r="AP284" s="387"/>
      <c r="AQ284" s="221"/>
      <c r="AR284" s="221"/>
      <c r="AS284" s="221"/>
    </row>
    <row r="285" spans="1:45" s="10" customFormat="1">
      <c r="A285" s="598"/>
      <c r="B285" s="25"/>
      <c r="C285" s="608"/>
      <c r="D285" s="486"/>
      <c r="E285" s="479"/>
      <c r="F285" s="479"/>
      <c r="G285" s="479"/>
      <c r="H285" s="479"/>
      <c r="I285" s="2"/>
      <c r="J285" s="2"/>
      <c r="K285" s="2"/>
      <c r="L285" s="2"/>
      <c r="M285" s="2"/>
      <c r="N285" s="2"/>
      <c r="O285" s="5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53"/>
      <c r="AE285" s="57"/>
      <c r="AF285" s="57"/>
      <c r="AG285" s="387"/>
      <c r="AH285" s="387"/>
      <c r="AI285" s="387"/>
      <c r="AJ285" s="387"/>
      <c r="AK285" s="387"/>
      <c r="AL285" s="387"/>
      <c r="AM285" s="387"/>
      <c r="AN285" s="387"/>
      <c r="AO285" s="387"/>
      <c r="AP285" s="387"/>
      <c r="AQ285" s="221"/>
      <c r="AR285" s="221"/>
      <c r="AS285" s="221"/>
    </row>
    <row r="286" spans="1:45" s="10" customFormat="1">
      <c r="A286" s="598"/>
      <c r="B286" s="25"/>
      <c r="C286" s="608"/>
      <c r="D286" s="486"/>
      <c r="E286" s="479"/>
      <c r="F286" s="479"/>
      <c r="G286" s="479"/>
      <c r="H286" s="479"/>
      <c r="I286" s="2"/>
      <c r="J286" s="2"/>
      <c r="K286" s="2"/>
      <c r="L286" s="2"/>
      <c r="M286" s="2"/>
      <c r="N286" s="2"/>
      <c r="O286" s="5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53"/>
      <c r="AE286" s="57"/>
      <c r="AF286" s="57"/>
      <c r="AG286" s="387"/>
      <c r="AH286" s="387"/>
      <c r="AI286" s="387"/>
      <c r="AJ286" s="387"/>
      <c r="AK286" s="387"/>
      <c r="AL286" s="387"/>
      <c r="AM286" s="387"/>
      <c r="AN286" s="387"/>
      <c r="AO286" s="387"/>
      <c r="AP286" s="387"/>
      <c r="AQ286" s="221"/>
      <c r="AR286" s="221"/>
      <c r="AS286" s="221"/>
    </row>
    <row r="287" spans="1:45" s="10" customFormat="1">
      <c r="A287" s="598"/>
      <c r="B287" s="25"/>
      <c r="C287" s="608"/>
      <c r="D287" s="486"/>
      <c r="E287" s="479"/>
      <c r="F287" s="479"/>
      <c r="G287" s="479"/>
      <c r="H287" s="479"/>
      <c r="I287" s="2"/>
      <c r="J287" s="2"/>
      <c r="K287" s="2"/>
      <c r="L287" s="2"/>
      <c r="M287" s="2"/>
      <c r="N287" s="2"/>
      <c r="O287" s="5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53"/>
      <c r="AE287" s="57"/>
      <c r="AF287" s="57"/>
      <c r="AG287" s="387"/>
      <c r="AH287" s="387"/>
      <c r="AI287" s="387"/>
      <c r="AJ287" s="387"/>
      <c r="AK287" s="387"/>
      <c r="AL287" s="387"/>
      <c r="AM287" s="387"/>
      <c r="AN287" s="387"/>
      <c r="AO287" s="387"/>
      <c r="AP287" s="387"/>
      <c r="AQ287" s="221"/>
      <c r="AR287" s="221"/>
      <c r="AS287" s="221"/>
    </row>
    <row r="288" spans="1:45" s="10" customFormat="1">
      <c r="A288" s="598"/>
      <c r="B288" s="25"/>
      <c r="C288" s="608"/>
      <c r="D288" s="486"/>
      <c r="E288" s="479"/>
      <c r="F288" s="479"/>
      <c r="G288" s="479"/>
      <c r="H288" s="479"/>
      <c r="I288" s="2"/>
      <c r="J288" s="2"/>
      <c r="K288" s="2"/>
      <c r="L288" s="2"/>
      <c r="M288" s="2"/>
      <c r="N288" s="2"/>
      <c r="O288" s="5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53"/>
      <c r="AE288" s="57"/>
      <c r="AF288" s="57"/>
      <c r="AG288" s="387"/>
      <c r="AH288" s="387"/>
      <c r="AI288" s="387"/>
      <c r="AJ288" s="387"/>
      <c r="AK288" s="387"/>
      <c r="AL288" s="387"/>
      <c r="AM288" s="387"/>
      <c r="AN288" s="387"/>
      <c r="AO288" s="387"/>
      <c r="AP288" s="387"/>
      <c r="AQ288" s="221"/>
      <c r="AR288" s="221"/>
      <c r="AS288" s="221"/>
    </row>
    <row r="289" spans="1:50" s="10" customFormat="1">
      <c r="A289" s="598"/>
      <c r="B289" s="25"/>
      <c r="C289" s="608"/>
      <c r="D289" s="486"/>
      <c r="E289" s="479"/>
      <c r="F289" s="479"/>
      <c r="G289" s="479"/>
      <c r="H289" s="479"/>
      <c r="I289" s="2"/>
      <c r="J289" s="2"/>
      <c r="K289" s="2"/>
      <c r="L289" s="2"/>
      <c r="M289" s="2"/>
      <c r="N289" s="2"/>
      <c r="O289" s="5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53"/>
      <c r="AE289" s="57"/>
      <c r="AF289" s="57"/>
      <c r="AG289" s="387"/>
      <c r="AH289" s="387"/>
      <c r="AI289" s="387"/>
      <c r="AJ289" s="387"/>
      <c r="AK289" s="387"/>
      <c r="AL289" s="387"/>
      <c r="AM289" s="387"/>
      <c r="AN289" s="387"/>
      <c r="AO289" s="387"/>
      <c r="AP289" s="387"/>
      <c r="AQ289" s="221"/>
      <c r="AR289" s="221"/>
      <c r="AS289" s="221"/>
    </row>
    <row r="290" spans="1:50" s="10" customFormat="1">
      <c r="A290" s="598"/>
      <c r="B290" s="25"/>
      <c r="C290" s="608"/>
      <c r="D290" s="486"/>
      <c r="E290" s="479"/>
      <c r="F290" s="479"/>
      <c r="G290" s="479"/>
      <c r="H290" s="479"/>
      <c r="I290" s="2"/>
      <c r="J290" s="2"/>
      <c r="K290" s="2"/>
      <c r="L290" s="2"/>
      <c r="M290" s="2"/>
      <c r="N290" s="2"/>
      <c r="O290" s="5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53"/>
      <c r="AE290" s="57"/>
      <c r="AF290" s="57"/>
      <c r="AG290" s="387"/>
      <c r="AH290" s="387"/>
      <c r="AI290" s="387"/>
      <c r="AJ290" s="387"/>
      <c r="AK290" s="387"/>
      <c r="AL290" s="387"/>
      <c r="AM290" s="387"/>
      <c r="AN290" s="387"/>
      <c r="AO290" s="387"/>
      <c r="AP290" s="387"/>
      <c r="AQ290" s="221"/>
      <c r="AR290" s="221"/>
      <c r="AS290" s="221"/>
    </row>
    <row r="291" spans="1:50" s="10" customFormat="1">
      <c r="A291" s="598"/>
      <c r="B291" s="25"/>
      <c r="C291" s="608"/>
      <c r="D291" s="486"/>
      <c r="E291" s="479"/>
      <c r="F291" s="479"/>
      <c r="G291" s="479"/>
      <c r="H291" s="479"/>
      <c r="I291" s="2"/>
      <c r="J291" s="2"/>
      <c r="K291" s="2"/>
      <c r="L291" s="2"/>
      <c r="M291" s="2"/>
      <c r="N291" s="2"/>
      <c r="O291" s="5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53"/>
      <c r="AE291" s="57"/>
      <c r="AF291" s="57"/>
      <c r="AG291" s="387"/>
      <c r="AH291" s="387"/>
      <c r="AI291" s="387"/>
      <c r="AJ291" s="387"/>
      <c r="AK291" s="387"/>
      <c r="AL291" s="387"/>
      <c r="AM291" s="387"/>
      <c r="AN291" s="387"/>
      <c r="AO291" s="387"/>
      <c r="AP291" s="387"/>
      <c r="AQ291" s="221"/>
      <c r="AR291" s="221"/>
      <c r="AS291" s="221"/>
    </row>
    <row r="292" spans="1:50" s="10" customFormat="1">
      <c r="A292" s="598"/>
      <c r="B292" s="25"/>
      <c r="C292" s="608"/>
      <c r="D292" s="486"/>
      <c r="E292" s="479"/>
      <c r="F292" s="479"/>
      <c r="G292" s="479"/>
      <c r="H292" s="479"/>
      <c r="I292" s="2"/>
      <c r="J292" s="2"/>
      <c r="K292" s="2"/>
      <c r="L292" s="2"/>
      <c r="M292" s="2"/>
      <c r="N292" s="2"/>
      <c r="O292" s="5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53"/>
      <c r="AE292" s="57"/>
      <c r="AF292" s="57"/>
      <c r="AG292" s="387"/>
      <c r="AH292" s="387"/>
      <c r="AI292" s="387"/>
      <c r="AJ292" s="387"/>
      <c r="AK292" s="387"/>
      <c r="AL292" s="387"/>
      <c r="AM292" s="387"/>
      <c r="AN292" s="387"/>
      <c r="AO292" s="387"/>
      <c r="AP292" s="387"/>
      <c r="AQ292" s="221"/>
      <c r="AR292" s="221"/>
      <c r="AS292" s="221"/>
    </row>
    <row r="293" spans="1:50" s="10" customFormat="1">
      <c r="A293" s="598"/>
      <c r="B293" s="25"/>
      <c r="C293" s="608"/>
      <c r="D293" s="486"/>
      <c r="E293" s="479"/>
      <c r="F293" s="479"/>
      <c r="G293" s="479"/>
      <c r="H293" s="479"/>
      <c r="I293" s="2"/>
      <c r="J293" s="2"/>
      <c r="K293" s="2"/>
      <c r="L293" s="2"/>
      <c r="M293" s="2"/>
      <c r="N293" s="2"/>
      <c r="O293" s="5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53"/>
      <c r="AE293" s="57"/>
      <c r="AF293" s="57"/>
      <c r="AG293" s="387"/>
      <c r="AH293" s="387"/>
      <c r="AI293" s="387"/>
      <c r="AJ293" s="387"/>
      <c r="AK293" s="387"/>
      <c r="AL293" s="387"/>
      <c r="AM293" s="387"/>
      <c r="AN293" s="387"/>
      <c r="AO293" s="387"/>
      <c r="AP293" s="387"/>
      <c r="AQ293" s="221"/>
      <c r="AR293" s="221"/>
      <c r="AS293" s="221"/>
    </row>
    <row r="294" spans="1:50" s="10" customFormat="1">
      <c r="A294" s="598"/>
      <c r="B294" s="25"/>
      <c r="C294" s="608"/>
      <c r="D294" s="486"/>
      <c r="E294" s="479"/>
      <c r="F294" s="479"/>
      <c r="G294" s="479"/>
      <c r="H294" s="479"/>
      <c r="I294" s="2"/>
      <c r="J294" s="2"/>
      <c r="K294" s="2"/>
      <c r="L294" s="2"/>
      <c r="M294" s="2"/>
      <c r="N294" s="2"/>
      <c r="O294" s="5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53"/>
      <c r="AE294" s="57"/>
      <c r="AF294" s="57"/>
      <c r="AG294" s="387"/>
      <c r="AH294" s="387"/>
      <c r="AI294" s="387"/>
      <c r="AJ294" s="387"/>
      <c r="AK294" s="387"/>
      <c r="AL294" s="387"/>
      <c r="AM294" s="387"/>
      <c r="AN294" s="387"/>
      <c r="AO294" s="387"/>
      <c r="AP294" s="387"/>
      <c r="AQ294" s="221"/>
      <c r="AR294" s="221"/>
      <c r="AS294" s="221"/>
    </row>
    <row r="295" spans="1:50" s="10" customFormat="1">
      <c r="A295" s="598"/>
      <c r="B295" s="25"/>
      <c r="C295" s="608"/>
      <c r="D295" s="486"/>
      <c r="E295" s="479"/>
      <c r="F295" s="479"/>
      <c r="G295" s="479"/>
      <c r="H295" s="479"/>
      <c r="I295" s="2"/>
      <c r="J295" s="2"/>
      <c r="K295" s="2"/>
      <c r="L295" s="2"/>
      <c r="M295" s="2"/>
      <c r="N295" s="2"/>
      <c r="O295" s="5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53"/>
      <c r="AE295" s="57"/>
      <c r="AF295" s="57"/>
      <c r="AG295" s="387"/>
      <c r="AH295" s="387"/>
      <c r="AI295" s="387"/>
      <c r="AJ295" s="387"/>
      <c r="AK295" s="387"/>
      <c r="AL295" s="387"/>
      <c r="AM295" s="387"/>
      <c r="AN295" s="387"/>
      <c r="AO295" s="387"/>
      <c r="AP295" s="387"/>
      <c r="AQ295" s="221"/>
      <c r="AR295" s="221"/>
      <c r="AS295" s="221"/>
    </row>
    <row r="296" spans="1:50">
      <c r="B296" s="25"/>
      <c r="C296" s="608"/>
      <c r="D296" s="486"/>
      <c r="E296" s="479"/>
      <c r="F296" s="479"/>
      <c r="G296" s="479"/>
      <c r="H296" s="479"/>
      <c r="I296" s="2"/>
      <c r="J296" s="2"/>
      <c r="K296" s="2"/>
      <c r="L296" s="2"/>
      <c r="M296" s="2"/>
      <c r="N296" s="2"/>
      <c r="O296" s="5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53"/>
      <c r="AE296" s="57"/>
      <c r="AF296" s="57"/>
      <c r="AG296" s="387"/>
      <c r="AH296" s="387"/>
      <c r="AI296" s="387"/>
      <c r="AJ296" s="387"/>
      <c r="AK296" s="387"/>
      <c r="AL296" s="387"/>
      <c r="AM296" s="387"/>
      <c r="AN296" s="387"/>
      <c r="AO296" s="387"/>
      <c r="AP296" s="387"/>
      <c r="AQ296" s="221"/>
      <c r="AR296" s="221"/>
      <c r="AS296" s="221"/>
      <c r="AT296" s="10"/>
      <c r="AU296" s="10"/>
      <c r="AV296" s="10"/>
      <c r="AW296" s="10"/>
      <c r="AX296" s="10"/>
    </row>
    <row r="297" spans="1:50">
      <c r="B297" s="25"/>
      <c r="C297" s="608"/>
      <c r="D297" s="486"/>
      <c r="E297" s="479"/>
      <c r="F297" s="479"/>
      <c r="G297" s="479"/>
      <c r="H297" s="479"/>
      <c r="I297" s="2"/>
      <c r="J297" s="2"/>
      <c r="K297" s="2"/>
      <c r="L297" s="2"/>
      <c r="M297" s="2"/>
      <c r="N297" s="2"/>
      <c r="O297" s="5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53"/>
      <c r="AE297" s="57"/>
      <c r="AF297" s="57"/>
      <c r="AG297" s="387"/>
      <c r="AH297" s="387"/>
      <c r="AI297" s="387"/>
      <c r="AJ297" s="387"/>
      <c r="AK297" s="387"/>
      <c r="AL297" s="387"/>
      <c r="AM297" s="387"/>
      <c r="AN297" s="387"/>
      <c r="AO297" s="387"/>
      <c r="AP297" s="387"/>
      <c r="AQ297" s="221"/>
      <c r="AR297" s="221"/>
      <c r="AS297" s="221"/>
      <c r="AT297" s="10"/>
      <c r="AU297" s="10"/>
      <c r="AV297" s="10"/>
      <c r="AW297" s="10"/>
      <c r="AX297" s="10"/>
    </row>
    <row r="298" spans="1:50">
      <c r="B298" s="25"/>
      <c r="C298" s="608"/>
      <c r="D298" s="486"/>
      <c r="E298" s="479"/>
      <c r="F298" s="479"/>
      <c r="G298" s="479"/>
      <c r="H298" s="479"/>
      <c r="I298" s="2"/>
      <c r="J298" s="2"/>
      <c r="K298" s="2"/>
      <c r="L298" s="2"/>
      <c r="M298" s="2"/>
      <c r="N298" s="2"/>
      <c r="O298" s="5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53"/>
      <c r="AE298" s="57"/>
      <c r="AF298" s="57"/>
      <c r="AG298" s="387"/>
      <c r="AH298" s="387"/>
      <c r="AI298" s="387"/>
      <c r="AJ298" s="387"/>
      <c r="AK298" s="387"/>
      <c r="AL298" s="387"/>
      <c r="AM298" s="387"/>
      <c r="AN298" s="387"/>
      <c r="AO298" s="387"/>
      <c r="AP298" s="387"/>
      <c r="AQ298" s="221"/>
      <c r="AR298" s="221"/>
      <c r="AS298" s="221"/>
      <c r="AT298" s="10"/>
      <c r="AU298" s="10"/>
      <c r="AV298" s="10"/>
      <c r="AW298" s="10"/>
      <c r="AX298" s="10"/>
    </row>
    <row r="299" spans="1:50">
      <c r="B299" s="25"/>
      <c r="C299" s="608"/>
      <c r="D299" s="486"/>
      <c r="E299" s="479"/>
      <c r="F299" s="479"/>
      <c r="G299" s="479"/>
      <c r="H299" s="479"/>
      <c r="I299" s="2"/>
      <c r="J299" s="2"/>
      <c r="K299" s="2"/>
      <c r="L299" s="2"/>
      <c r="M299" s="2"/>
      <c r="N299" s="2"/>
      <c r="O299" s="5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53"/>
      <c r="AE299" s="57"/>
      <c r="AF299" s="57"/>
      <c r="AG299" s="387"/>
      <c r="AH299" s="387"/>
      <c r="AI299" s="387"/>
      <c r="AJ299" s="387"/>
      <c r="AK299" s="387"/>
      <c r="AL299" s="387"/>
      <c r="AM299" s="387"/>
      <c r="AN299" s="387"/>
      <c r="AO299" s="387"/>
      <c r="AP299" s="387"/>
      <c r="AQ299" s="221"/>
      <c r="AR299" s="221"/>
      <c r="AS299" s="221"/>
      <c r="AT299" s="10"/>
      <c r="AU299" s="10"/>
      <c r="AV299" s="10"/>
      <c r="AW299" s="10"/>
      <c r="AX299" s="10"/>
    </row>
    <row r="300" spans="1:50">
      <c r="B300" s="25"/>
      <c r="C300" s="608"/>
      <c r="D300" s="486"/>
      <c r="E300" s="479"/>
      <c r="F300" s="479"/>
      <c r="G300" s="479"/>
      <c r="H300" s="479"/>
      <c r="I300" s="2"/>
      <c r="J300" s="2"/>
      <c r="K300" s="2"/>
      <c r="L300" s="2"/>
      <c r="M300" s="2"/>
      <c r="N300" s="2"/>
      <c r="O300" s="5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53"/>
      <c r="AE300" s="57"/>
      <c r="AF300" s="57"/>
      <c r="AG300" s="387"/>
      <c r="AH300" s="387"/>
      <c r="AI300" s="387"/>
      <c r="AJ300" s="387"/>
      <c r="AK300" s="387"/>
      <c r="AL300" s="387"/>
      <c r="AM300" s="387"/>
      <c r="AN300" s="387"/>
      <c r="AO300" s="387"/>
      <c r="AP300" s="387"/>
      <c r="AQ300" s="221"/>
      <c r="AR300" s="221"/>
      <c r="AS300" s="221"/>
      <c r="AT300" s="10"/>
      <c r="AU300" s="10"/>
      <c r="AV300" s="10"/>
      <c r="AW300" s="10"/>
      <c r="AX300" s="10"/>
    </row>
    <row r="301" spans="1:50">
      <c r="B301" s="25"/>
      <c r="C301" s="608"/>
      <c r="D301" s="486"/>
      <c r="E301" s="479"/>
      <c r="F301" s="479"/>
      <c r="G301" s="479"/>
      <c r="H301" s="479"/>
      <c r="I301" s="2"/>
      <c r="J301" s="2"/>
      <c r="K301" s="2"/>
      <c r="L301" s="2"/>
      <c r="M301" s="2"/>
      <c r="N301" s="2"/>
      <c r="O301" s="5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53"/>
      <c r="AE301" s="57"/>
      <c r="AF301" s="57"/>
      <c r="AG301" s="387"/>
      <c r="AH301" s="387"/>
      <c r="AI301" s="387"/>
      <c r="AJ301" s="387"/>
      <c r="AK301" s="387"/>
      <c r="AL301" s="387"/>
      <c r="AM301" s="387"/>
      <c r="AN301" s="387"/>
      <c r="AO301" s="387"/>
      <c r="AP301" s="387"/>
      <c r="AQ301" s="221"/>
      <c r="AR301" s="221"/>
      <c r="AS301" s="221"/>
      <c r="AT301" s="10"/>
      <c r="AU301" s="10"/>
      <c r="AV301" s="10"/>
      <c r="AW301" s="10"/>
      <c r="AX301" s="10"/>
    </row>
    <row r="302" spans="1:50">
      <c r="B302" s="25"/>
      <c r="C302" s="608"/>
      <c r="D302" s="486"/>
      <c r="E302" s="479"/>
      <c r="F302" s="479"/>
      <c r="G302" s="479"/>
      <c r="H302" s="479"/>
      <c r="I302" s="2"/>
      <c r="J302" s="2"/>
      <c r="K302" s="2"/>
      <c r="L302" s="2"/>
      <c r="M302" s="2"/>
      <c r="N302" s="2"/>
      <c r="O302" s="5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53"/>
      <c r="AE302" s="57"/>
      <c r="AF302" s="57"/>
      <c r="AG302" s="387"/>
      <c r="AH302" s="387"/>
      <c r="AI302" s="387"/>
      <c r="AJ302" s="387"/>
      <c r="AK302" s="387"/>
      <c r="AL302" s="387"/>
      <c r="AM302" s="387"/>
      <c r="AN302" s="387"/>
      <c r="AO302" s="387"/>
      <c r="AP302" s="387"/>
      <c r="AQ302" s="221"/>
      <c r="AR302" s="221"/>
      <c r="AS302" s="221"/>
      <c r="AT302" s="10"/>
      <c r="AU302" s="10"/>
      <c r="AV302" s="10"/>
      <c r="AW302" s="10"/>
      <c r="AX302" s="10"/>
    </row>
    <row r="303" spans="1:50">
      <c r="B303" s="25"/>
      <c r="C303" s="608"/>
      <c r="D303" s="486"/>
      <c r="E303" s="479"/>
      <c r="F303" s="479"/>
      <c r="G303" s="479"/>
      <c r="H303" s="479"/>
      <c r="I303" s="2"/>
      <c r="J303" s="2"/>
      <c r="K303" s="2"/>
      <c r="L303" s="2"/>
      <c r="M303" s="2"/>
      <c r="N303" s="2"/>
      <c r="O303" s="5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53"/>
      <c r="AE303" s="57"/>
      <c r="AF303" s="57"/>
      <c r="AG303" s="387"/>
      <c r="AH303" s="387"/>
      <c r="AI303" s="387"/>
      <c r="AJ303" s="387"/>
      <c r="AK303" s="387"/>
      <c r="AL303" s="387"/>
      <c r="AM303" s="387"/>
      <c r="AN303" s="387"/>
      <c r="AO303" s="387"/>
      <c r="AP303" s="387"/>
      <c r="AQ303" s="221"/>
      <c r="AR303" s="221"/>
      <c r="AS303" s="221"/>
      <c r="AT303" s="10"/>
      <c r="AU303" s="10"/>
      <c r="AV303" s="10"/>
      <c r="AW303" s="10"/>
      <c r="AX303" s="10"/>
    </row>
    <row r="304" spans="1:50">
      <c r="B304" s="25"/>
      <c r="C304" s="608"/>
      <c r="D304" s="486"/>
      <c r="E304" s="479"/>
      <c r="F304" s="479"/>
      <c r="G304" s="479"/>
      <c r="H304" s="479"/>
      <c r="I304" s="2"/>
      <c r="J304" s="2"/>
      <c r="K304" s="2"/>
      <c r="L304" s="2"/>
      <c r="M304" s="2"/>
      <c r="N304" s="2"/>
      <c r="O304" s="5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53"/>
      <c r="AE304" s="57"/>
      <c r="AF304" s="57"/>
      <c r="AG304" s="387"/>
      <c r="AH304" s="387"/>
      <c r="AI304" s="387"/>
      <c r="AJ304" s="387"/>
      <c r="AK304" s="387"/>
      <c r="AL304" s="387"/>
      <c r="AM304" s="387"/>
      <c r="AN304" s="387"/>
      <c r="AO304" s="387"/>
      <c r="AP304" s="387"/>
      <c r="AQ304" s="221"/>
      <c r="AR304" s="221"/>
      <c r="AS304" s="221"/>
      <c r="AT304" s="10"/>
      <c r="AU304" s="10"/>
      <c r="AV304" s="10"/>
      <c r="AW304" s="10"/>
      <c r="AX304" s="10"/>
    </row>
    <row r="305" spans="2:50">
      <c r="B305" s="25"/>
      <c r="C305" s="608"/>
      <c r="D305" s="486"/>
      <c r="E305" s="479"/>
      <c r="F305" s="479"/>
      <c r="G305" s="479"/>
      <c r="H305" s="479"/>
      <c r="I305" s="2"/>
      <c r="J305" s="2"/>
      <c r="K305" s="2"/>
      <c r="L305" s="2"/>
      <c r="M305" s="2"/>
      <c r="N305" s="2"/>
      <c r="O305" s="5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53"/>
      <c r="AE305" s="57"/>
      <c r="AF305" s="57"/>
      <c r="AG305" s="387"/>
      <c r="AH305" s="387"/>
      <c r="AI305" s="387"/>
      <c r="AJ305" s="387"/>
      <c r="AK305" s="387"/>
      <c r="AL305" s="387"/>
      <c r="AM305" s="387"/>
      <c r="AN305" s="387"/>
      <c r="AO305" s="387"/>
      <c r="AP305" s="387"/>
      <c r="AQ305" s="221"/>
      <c r="AR305" s="221"/>
      <c r="AS305" s="221"/>
      <c r="AT305" s="10"/>
      <c r="AU305" s="10"/>
      <c r="AV305" s="10"/>
      <c r="AW305" s="10"/>
      <c r="AX305" s="10"/>
    </row>
    <row r="306" spans="2:50">
      <c r="B306" s="25"/>
      <c r="C306" s="608"/>
      <c r="D306" s="486"/>
      <c r="E306" s="479"/>
      <c r="F306" s="479"/>
      <c r="G306" s="479"/>
      <c r="H306" s="479"/>
      <c r="I306" s="2"/>
      <c r="J306" s="2"/>
      <c r="K306" s="2"/>
      <c r="L306" s="2"/>
      <c r="M306" s="2"/>
      <c r="N306" s="2"/>
      <c r="O306" s="5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53"/>
      <c r="AE306" s="57"/>
      <c r="AF306" s="57"/>
      <c r="AG306" s="387"/>
      <c r="AH306" s="387"/>
      <c r="AI306" s="387"/>
      <c r="AJ306" s="387"/>
      <c r="AK306" s="387"/>
      <c r="AL306" s="387"/>
      <c r="AM306" s="387"/>
      <c r="AN306" s="387"/>
      <c r="AO306" s="387"/>
      <c r="AP306" s="387"/>
      <c r="AQ306" s="221"/>
      <c r="AR306" s="221"/>
      <c r="AS306" s="221"/>
      <c r="AT306" s="10"/>
      <c r="AU306" s="10"/>
      <c r="AV306" s="10"/>
      <c r="AW306" s="10"/>
      <c r="AX306" s="10"/>
    </row>
    <row r="307" spans="2:50">
      <c r="B307" s="25"/>
      <c r="C307" s="608"/>
      <c r="D307" s="486"/>
      <c r="E307" s="479"/>
      <c r="F307" s="479"/>
      <c r="G307" s="479"/>
      <c r="H307" s="479"/>
      <c r="I307" s="2"/>
      <c r="J307" s="2"/>
      <c r="K307" s="2"/>
      <c r="L307" s="2"/>
      <c r="M307" s="2"/>
      <c r="N307" s="2"/>
      <c r="O307" s="5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53"/>
      <c r="AE307" s="57"/>
      <c r="AF307" s="57"/>
      <c r="AG307" s="387"/>
      <c r="AH307" s="387"/>
      <c r="AI307" s="387"/>
      <c r="AJ307" s="387"/>
      <c r="AK307" s="387"/>
      <c r="AL307" s="387"/>
      <c r="AM307" s="387"/>
      <c r="AN307" s="387"/>
      <c r="AO307" s="387"/>
      <c r="AP307" s="387"/>
      <c r="AQ307" s="221"/>
      <c r="AR307" s="221"/>
      <c r="AS307" s="221"/>
      <c r="AT307" s="10"/>
      <c r="AU307" s="10"/>
      <c r="AV307" s="10"/>
      <c r="AW307" s="10"/>
      <c r="AX307" s="10"/>
    </row>
    <row r="308" spans="2:50">
      <c r="B308" s="25"/>
      <c r="C308" s="608"/>
      <c r="D308" s="486"/>
      <c r="E308" s="479"/>
      <c r="F308" s="479"/>
      <c r="G308" s="479"/>
      <c r="H308" s="479"/>
      <c r="I308" s="2"/>
      <c r="J308" s="2"/>
      <c r="K308" s="2"/>
      <c r="L308" s="2"/>
      <c r="M308" s="2"/>
      <c r="N308" s="2"/>
      <c r="O308" s="5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53"/>
      <c r="AE308" s="57"/>
      <c r="AF308" s="57"/>
      <c r="AG308" s="387"/>
      <c r="AH308" s="387"/>
      <c r="AI308" s="387"/>
      <c r="AJ308" s="387"/>
      <c r="AK308" s="387"/>
      <c r="AL308" s="387"/>
      <c r="AM308" s="387"/>
      <c r="AN308" s="387"/>
      <c r="AO308" s="387"/>
      <c r="AP308" s="387"/>
      <c r="AQ308" s="221"/>
      <c r="AR308" s="221"/>
      <c r="AS308" s="221"/>
      <c r="AT308" s="10"/>
      <c r="AU308" s="10"/>
      <c r="AV308" s="10"/>
      <c r="AW308" s="10"/>
      <c r="AX308" s="10"/>
    </row>
    <row r="309" spans="2:50">
      <c r="B309" s="25"/>
      <c r="C309" s="608"/>
      <c r="D309" s="486"/>
      <c r="E309" s="479"/>
      <c r="F309" s="479"/>
      <c r="G309" s="479"/>
      <c r="H309" s="479"/>
      <c r="I309" s="2"/>
      <c r="J309" s="2"/>
      <c r="K309" s="2"/>
      <c r="L309" s="2"/>
      <c r="M309" s="2"/>
      <c r="N309" s="2"/>
      <c r="O309" s="5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53"/>
      <c r="AE309" s="57"/>
      <c r="AF309" s="57"/>
      <c r="AG309" s="387"/>
      <c r="AH309" s="387"/>
      <c r="AI309" s="387"/>
      <c r="AJ309" s="387"/>
      <c r="AK309" s="387"/>
      <c r="AL309" s="387"/>
      <c r="AM309" s="387"/>
      <c r="AN309" s="387"/>
      <c r="AO309" s="387"/>
      <c r="AP309" s="387"/>
      <c r="AQ309" s="221"/>
      <c r="AR309" s="221"/>
      <c r="AS309" s="221"/>
      <c r="AT309" s="10"/>
      <c r="AU309" s="10"/>
      <c r="AV309" s="10"/>
      <c r="AW309" s="10"/>
      <c r="AX309" s="10"/>
    </row>
    <row r="310" spans="2:50">
      <c r="B310" s="25"/>
      <c r="C310" s="608"/>
      <c r="D310" s="486"/>
      <c r="E310" s="479"/>
      <c r="F310" s="479"/>
      <c r="G310" s="479"/>
      <c r="H310" s="479"/>
      <c r="I310" s="2"/>
      <c r="J310" s="2"/>
      <c r="K310" s="2"/>
      <c r="L310" s="2"/>
      <c r="M310" s="2"/>
      <c r="N310" s="2"/>
      <c r="O310" s="5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53"/>
      <c r="AE310" s="57"/>
      <c r="AF310" s="57"/>
      <c r="AG310" s="387"/>
      <c r="AH310" s="387"/>
      <c r="AI310" s="387"/>
      <c r="AJ310" s="387"/>
      <c r="AK310" s="387"/>
      <c r="AL310" s="387"/>
      <c r="AM310" s="387"/>
      <c r="AN310" s="387"/>
      <c r="AO310" s="387"/>
      <c r="AP310" s="387"/>
      <c r="AQ310" s="221"/>
      <c r="AR310" s="221"/>
      <c r="AS310" s="221"/>
      <c r="AT310" s="10"/>
      <c r="AU310" s="10"/>
      <c r="AV310" s="10"/>
      <c r="AW310" s="10"/>
      <c r="AX310" s="10"/>
    </row>
    <row r="311" spans="2:50">
      <c r="B311" s="25"/>
      <c r="C311" s="608"/>
      <c r="D311" s="486"/>
      <c r="E311" s="479"/>
      <c r="F311" s="479"/>
      <c r="G311" s="479"/>
      <c r="H311" s="479"/>
      <c r="I311" s="2"/>
      <c r="J311" s="2"/>
      <c r="K311" s="2"/>
      <c r="L311" s="2"/>
      <c r="M311" s="2"/>
      <c r="N311" s="2"/>
      <c r="O311" s="5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53"/>
      <c r="AE311" s="57"/>
      <c r="AF311" s="57"/>
      <c r="AG311" s="387"/>
      <c r="AH311" s="387"/>
      <c r="AI311" s="387"/>
      <c r="AJ311" s="387"/>
      <c r="AK311" s="387"/>
      <c r="AL311" s="387"/>
      <c r="AM311" s="387"/>
      <c r="AN311" s="387"/>
      <c r="AO311" s="387"/>
      <c r="AP311" s="387"/>
      <c r="AQ311" s="221"/>
      <c r="AR311" s="221"/>
      <c r="AS311" s="221"/>
      <c r="AT311" s="10"/>
      <c r="AU311" s="10"/>
      <c r="AV311" s="10"/>
      <c r="AW311" s="10"/>
      <c r="AX311" s="10"/>
    </row>
    <row r="312" spans="2:50">
      <c r="B312" s="25"/>
      <c r="C312" s="608"/>
      <c r="D312" s="486"/>
      <c r="E312" s="479"/>
      <c r="F312" s="479"/>
      <c r="G312" s="479"/>
      <c r="H312" s="479"/>
      <c r="I312" s="2"/>
      <c r="J312" s="2"/>
      <c r="K312" s="2"/>
      <c r="L312" s="2"/>
      <c r="M312" s="2"/>
      <c r="N312" s="2"/>
      <c r="O312" s="5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53"/>
      <c r="AE312" s="57"/>
      <c r="AF312" s="57"/>
      <c r="AG312" s="387"/>
      <c r="AH312" s="387"/>
      <c r="AI312" s="387"/>
      <c r="AJ312" s="387"/>
      <c r="AK312" s="387"/>
      <c r="AL312" s="387"/>
      <c r="AM312" s="387"/>
      <c r="AN312" s="387"/>
      <c r="AO312" s="387"/>
      <c r="AP312" s="387"/>
      <c r="AQ312" s="221"/>
      <c r="AR312" s="221"/>
      <c r="AS312" s="221"/>
      <c r="AT312" s="10"/>
      <c r="AU312" s="10"/>
      <c r="AV312" s="10"/>
      <c r="AW312" s="10"/>
      <c r="AX312" s="10"/>
    </row>
    <row r="313" spans="2:50">
      <c r="B313" s="25"/>
      <c r="C313" s="608"/>
      <c r="D313" s="486"/>
      <c r="E313" s="479"/>
      <c r="F313" s="479"/>
      <c r="G313" s="479"/>
      <c r="H313" s="479"/>
      <c r="I313" s="2"/>
      <c r="J313" s="2"/>
      <c r="K313" s="2"/>
      <c r="L313" s="2"/>
      <c r="M313" s="2"/>
      <c r="N313" s="2"/>
      <c r="O313" s="5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53"/>
      <c r="AE313" s="57"/>
      <c r="AF313" s="57"/>
      <c r="AG313" s="387"/>
      <c r="AH313" s="387"/>
      <c r="AI313" s="387"/>
      <c r="AJ313" s="387"/>
      <c r="AK313" s="387"/>
      <c r="AL313" s="387"/>
      <c r="AM313" s="387"/>
      <c r="AN313" s="387"/>
      <c r="AO313" s="387"/>
      <c r="AP313" s="387"/>
      <c r="AQ313" s="221"/>
      <c r="AR313" s="221"/>
      <c r="AS313" s="221"/>
      <c r="AT313" s="10"/>
      <c r="AU313" s="10"/>
      <c r="AV313" s="10"/>
      <c r="AW313" s="10"/>
      <c r="AX313" s="10"/>
    </row>
    <row r="314" spans="2:50">
      <c r="B314" s="25"/>
      <c r="C314" s="608"/>
      <c r="D314" s="486"/>
      <c r="E314" s="479"/>
      <c r="F314" s="479"/>
      <c r="G314" s="479"/>
      <c r="H314" s="479"/>
      <c r="I314" s="2"/>
      <c r="J314" s="2"/>
      <c r="K314" s="2"/>
      <c r="L314" s="2"/>
      <c r="M314" s="2"/>
      <c r="N314" s="2"/>
      <c r="O314" s="5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53"/>
      <c r="AE314" s="57"/>
      <c r="AF314" s="57"/>
      <c r="AG314" s="387"/>
      <c r="AH314" s="387"/>
      <c r="AI314" s="387"/>
      <c r="AJ314" s="387"/>
      <c r="AK314" s="387"/>
      <c r="AL314" s="387"/>
      <c r="AM314" s="387"/>
      <c r="AN314" s="387"/>
      <c r="AO314" s="387"/>
      <c r="AP314" s="387"/>
      <c r="AQ314" s="221"/>
      <c r="AR314" s="221"/>
      <c r="AS314" s="221"/>
      <c r="AT314" s="10"/>
      <c r="AU314" s="10"/>
      <c r="AV314" s="10"/>
      <c r="AW314" s="10"/>
      <c r="AX314" s="10"/>
    </row>
    <row r="315" spans="2:50">
      <c r="B315" s="25"/>
      <c r="C315" s="608"/>
      <c r="D315" s="486"/>
      <c r="E315" s="479"/>
      <c r="F315" s="479"/>
      <c r="G315" s="479"/>
      <c r="H315" s="479"/>
      <c r="I315" s="2"/>
      <c r="J315" s="2"/>
      <c r="K315" s="2"/>
      <c r="L315" s="2"/>
      <c r="M315" s="2"/>
      <c r="N315" s="2"/>
      <c r="O315" s="5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53"/>
      <c r="AE315" s="57"/>
      <c r="AF315" s="57"/>
      <c r="AG315" s="387"/>
      <c r="AH315" s="387"/>
      <c r="AI315" s="387"/>
      <c r="AJ315" s="387"/>
      <c r="AK315" s="387"/>
      <c r="AL315" s="387"/>
      <c r="AM315" s="387"/>
      <c r="AN315" s="387"/>
      <c r="AO315" s="387"/>
      <c r="AP315" s="387"/>
      <c r="AQ315" s="221"/>
      <c r="AR315" s="221"/>
      <c r="AS315" s="221"/>
      <c r="AT315" s="10"/>
      <c r="AU315" s="10"/>
      <c r="AV315" s="10"/>
      <c r="AW315" s="10"/>
      <c r="AX315" s="10"/>
    </row>
    <row r="316" spans="2:50">
      <c r="B316" s="25"/>
      <c r="C316" s="608"/>
      <c r="D316" s="486"/>
      <c r="E316" s="479"/>
      <c r="F316" s="479"/>
      <c r="G316" s="479"/>
      <c r="H316" s="479"/>
      <c r="I316" s="2"/>
      <c r="J316" s="2"/>
      <c r="K316" s="2"/>
      <c r="L316" s="2"/>
      <c r="M316" s="2"/>
      <c r="N316" s="2"/>
      <c r="O316" s="5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53"/>
      <c r="AE316" s="57"/>
      <c r="AF316" s="57"/>
      <c r="AG316" s="387"/>
      <c r="AH316" s="387"/>
      <c r="AI316" s="387"/>
      <c r="AJ316" s="387"/>
      <c r="AK316" s="387"/>
      <c r="AL316" s="387"/>
      <c r="AM316" s="387"/>
      <c r="AN316" s="387"/>
      <c r="AO316" s="387"/>
      <c r="AP316" s="387"/>
      <c r="AQ316" s="221"/>
      <c r="AR316" s="221"/>
      <c r="AS316" s="221"/>
      <c r="AT316" s="10"/>
      <c r="AU316" s="10"/>
      <c r="AV316" s="10"/>
      <c r="AW316" s="10"/>
      <c r="AX316" s="10"/>
    </row>
    <row r="317" spans="2:50">
      <c r="B317" s="25"/>
      <c r="C317" s="608"/>
      <c r="D317" s="486"/>
      <c r="E317" s="479"/>
      <c r="F317" s="479"/>
      <c r="G317" s="479"/>
      <c r="H317" s="479"/>
      <c r="I317" s="2"/>
      <c r="J317" s="2"/>
      <c r="K317" s="2"/>
      <c r="L317" s="2"/>
      <c r="M317" s="2"/>
      <c r="N317" s="2"/>
      <c r="O317" s="5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53"/>
      <c r="AE317" s="57"/>
      <c r="AF317" s="57"/>
      <c r="AG317" s="387"/>
      <c r="AH317" s="387"/>
      <c r="AI317" s="387"/>
      <c r="AJ317" s="387"/>
      <c r="AK317" s="387"/>
      <c r="AL317" s="387"/>
      <c r="AM317" s="387"/>
      <c r="AN317" s="387"/>
      <c r="AO317" s="387"/>
      <c r="AP317" s="387"/>
      <c r="AQ317" s="221"/>
      <c r="AR317" s="221"/>
      <c r="AS317" s="221"/>
      <c r="AT317" s="10"/>
      <c r="AU317" s="10"/>
      <c r="AV317" s="10"/>
      <c r="AW317" s="10"/>
      <c r="AX317" s="10"/>
    </row>
    <row r="318" spans="2:50">
      <c r="B318" s="25"/>
      <c r="C318" s="608"/>
      <c r="D318" s="486"/>
      <c r="E318" s="479"/>
      <c r="F318" s="479"/>
      <c r="G318" s="479"/>
      <c r="H318" s="479"/>
      <c r="I318" s="2"/>
      <c r="J318" s="2"/>
      <c r="K318" s="2"/>
      <c r="L318" s="2"/>
      <c r="M318" s="2"/>
      <c r="N318" s="2"/>
      <c r="O318" s="5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53"/>
      <c r="AE318" s="57"/>
      <c r="AF318" s="57"/>
      <c r="AG318" s="387"/>
      <c r="AH318" s="387"/>
      <c r="AI318" s="387"/>
      <c r="AJ318" s="387"/>
      <c r="AK318" s="387"/>
      <c r="AL318" s="387"/>
      <c r="AM318" s="387"/>
      <c r="AN318" s="387"/>
      <c r="AO318" s="387"/>
      <c r="AP318" s="387"/>
      <c r="AQ318" s="221"/>
      <c r="AR318" s="221"/>
      <c r="AS318" s="221"/>
      <c r="AT318" s="10"/>
      <c r="AU318" s="10"/>
      <c r="AV318" s="10"/>
      <c r="AW318" s="10"/>
      <c r="AX318" s="10"/>
    </row>
    <row r="319" spans="2:50">
      <c r="B319" s="25"/>
      <c r="C319" s="608"/>
      <c r="D319" s="486"/>
      <c r="E319" s="479"/>
      <c r="F319" s="479"/>
      <c r="G319" s="479"/>
      <c r="H319" s="479"/>
      <c r="I319" s="2"/>
      <c r="J319" s="2"/>
      <c r="K319" s="2"/>
      <c r="L319" s="2"/>
      <c r="M319" s="2"/>
      <c r="N319" s="2"/>
      <c r="O319" s="5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53"/>
      <c r="AE319" s="57"/>
      <c r="AF319" s="57"/>
      <c r="AG319" s="387"/>
      <c r="AH319" s="387"/>
      <c r="AI319" s="387"/>
      <c r="AJ319" s="387"/>
      <c r="AK319" s="387"/>
      <c r="AL319" s="387"/>
      <c r="AM319" s="387"/>
      <c r="AN319" s="387"/>
      <c r="AO319" s="387"/>
      <c r="AP319" s="387"/>
      <c r="AQ319" s="221"/>
      <c r="AR319" s="221"/>
      <c r="AS319" s="221"/>
      <c r="AT319" s="10"/>
      <c r="AU319" s="10"/>
      <c r="AV319" s="10"/>
      <c r="AW319" s="10"/>
      <c r="AX319" s="10"/>
    </row>
    <row r="320" spans="2:50">
      <c r="B320" s="25"/>
      <c r="C320" s="608"/>
      <c r="D320" s="486"/>
      <c r="E320" s="479"/>
      <c r="F320" s="479"/>
      <c r="G320" s="479"/>
      <c r="H320" s="479"/>
      <c r="I320" s="2"/>
      <c r="J320" s="2"/>
      <c r="K320" s="2"/>
      <c r="L320" s="2"/>
      <c r="M320" s="2"/>
      <c r="N320" s="2"/>
      <c r="O320" s="5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53"/>
      <c r="AE320" s="57"/>
      <c r="AF320" s="57"/>
      <c r="AG320" s="387"/>
      <c r="AH320" s="387"/>
      <c r="AI320" s="387"/>
      <c r="AJ320" s="387"/>
      <c r="AK320" s="387"/>
      <c r="AL320" s="387"/>
      <c r="AM320" s="387"/>
      <c r="AN320" s="387"/>
      <c r="AO320" s="387"/>
      <c r="AP320" s="387"/>
      <c r="AQ320" s="221"/>
      <c r="AR320" s="221"/>
      <c r="AS320" s="221"/>
      <c r="AT320" s="10"/>
      <c r="AU320" s="10"/>
      <c r="AV320" s="10"/>
      <c r="AW320" s="10"/>
      <c r="AX320" s="10"/>
    </row>
    <row r="321" spans="2:50">
      <c r="B321" s="25"/>
      <c r="C321" s="608"/>
      <c r="D321" s="486"/>
      <c r="E321" s="479"/>
      <c r="F321" s="479"/>
      <c r="G321" s="479"/>
      <c r="H321" s="479"/>
      <c r="I321" s="2"/>
      <c r="J321" s="2"/>
      <c r="K321" s="2"/>
      <c r="L321" s="2"/>
      <c r="M321" s="2"/>
      <c r="N321" s="2"/>
      <c r="O321" s="5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53"/>
      <c r="AE321" s="57"/>
      <c r="AF321" s="57"/>
      <c r="AG321" s="387"/>
      <c r="AH321" s="387"/>
      <c r="AI321" s="387"/>
      <c r="AJ321" s="387"/>
      <c r="AK321" s="387"/>
      <c r="AL321" s="387"/>
      <c r="AM321" s="387"/>
      <c r="AN321" s="387"/>
      <c r="AO321" s="387"/>
      <c r="AP321" s="387"/>
      <c r="AQ321" s="221"/>
      <c r="AR321" s="221"/>
      <c r="AS321" s="221"/>
      <c r="AT321" s="10"/>
      <c r="AU321" s="10"/>
      <c r="AV321" s="10"/>
      <c r="AW321" s="10"/>
      <c r="AX321" s="10"/>
    </row>
    <row r="322" spans="2:50">
      <c r="B322" s="25"/>
      <c r="C322" s="608"/>
      <c r="D322" s="486"/>
      <c r="E322" s="479"/>
      <c r="F322" s="479"/>
      <c r="G322" s="479"/>
      <c r="H322" s="479"/>
      <c r="I322" s="2"/>
      <c r="J322" s="2"/>
      <c r="K322" s="2"/>
      <c r="L322" s="2"/>
      <c r="M322" s="2"/>
      <c r="N322" s="2"/>
      <c r="O322" s="5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53"/>
      <c r="AE322" s="57"/>
      <c r="AF322" s="57"/>
      <c r="AG322" s="387"/>
      <c r="AH322" s="387"/>
      <c r="AI322" s="387"/>
      <c r="AJ322" s="387"/>
      <c r="AK322" s="387"/>
      <c r="AL322" s="387"/>
      <c r="AM322" s="387"/>
      <c r="AN322" s="387"/>
      <c r="AO322" s="387"/>
      <c r="AP322" s="387"/>
      <c r="AQ322" s="221"/>
      <c r="AR322" s="221"/>
      <c r="AS322" s="221"/>
      <c r="AT322" s="10"/>
      <c r="AU322" s="10"/>
      <c r="AV322" s="10"/>
      <c r="AW322" s="10"/>
      <c r="AX322" s="10"/>
    </row>
    <row r="323" spans="2:50">
      <c r="B323" s="25"/>
      <c r="C323" s="608"/>
      <c r="D323" s="486"/>
      <c r="E323" s="479"/>
      <c r="F323" s="479"/>
      <c r="G323" s="479"/>
      <c r="H323" s="479"/>
      <c r="I323" s="2"/>
      <c r="J323" s="2"/>
      <c r="K323" s="2"/>
      <c r="L323" s="2"/>
      <c r="M323" s="2"/>
      <c r="N323" s="2"/>
      <c r="O323" s="5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53"/>
      <c r="AE323" s="57"/>
      <c r="AF323" s="57"/>
      <c r="AG323" s="387"/>
      <c r="AH323" s="387"/>
      <c r="AI323" s="387"/>
      <c r="AJ323" s="387"/>
      <c r="AK323" s="387"/>
      <c r="AL323" s="387"/>
      <c r="AM323" s="387"/>
      <c r="AN323" s="387"/>
      <c r="AO323" s="387"/>
      <c r="AP323" s="387"/>
      <c r="AQ323" s="221"/>
      <c r="AR323" s="221"/>
      <c r="AS323" s="221"/>
      <c r="AT323" s="10"/>
      <c r="AU323" s="10"/>
      <c r="AV323" s="10"/>
      <c r="AW323" s="10"/>
      <c r="AX323" s="10"/>
    </row>
    <row r="324" spans="2:50">
      <c r="B324" s="25"/>
      <c r="C324" s="608"/>
      <c r="D324" s="486"/>
      <c r="E324" s="479"/>
      <c r="F324" s="479"/>
      <c r="G324" s="479"/>
      <c r="H324" s="479"/>
      <c r="I324" s="2"/>
      <c r="J324" s="2"/>
      <c r="K324" s="2"/>
      <c r="L324" s="2"/>
      <c r="M324" s="2"/>
      <c r="N324" s="2"/>
      <c r="O324" s="5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53"/>
      <c r="AE324" s="57"/>
      <c r="AF324" s="57"/>
      <c r="AG324" s="387"/>
      <c r="AH324" s="387"/>
      <c r="AI324" s="387"/>
      <c r="AJ324" s="387"/>
      <c r="AK324" s="387"/>
      <c r="AL324" s="387"/>
      <c r="AM324" s="387"/>
      <c r="AN324" s="387"/>
      <c r="AO324" s="387"/>
      <c r="AP324" s="387"/>
      <c r="AQ324" s="221"/>
      <c r="AR324" s="221"/>
      <c r="AS324" s="221"/>
      <c r="AT324" s="10"/>
      <c r="AU324" s="10"/>
      <c r="AV324" s="10"/>
      <c r="AW324" s="10"/>
      <c r="AX324" s="10"/>
    </row>
    <row r="325" spans="2:50">
      <c r="B325" s="25"/>
      <c r="C325" s="608"/>
      <c r="D325" s="486"/>
      <c r="E325" s="479"/>
      <c r="F325" s="479"/>
      <c r="G325" s="479"/>
      <c r="H325" s="479"/>
      <c r="I325" s="2"/>
      <c r="J325" s="2"/>
      <c r="K325" s="2"/>
      <c r="L325" s="2"/>
      <c r="M325" s="2"/>
      <c r="N325" s="2"/>
      <c r="O325" s="5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53"/>
      <c r="AE325" s="57"/>
      <c r="AF325" s="57"/>
      <c r="AG325" s="387"/>
      <c r="AH325" s="387"/>
      <c r="AI325" s="387"/>
      <c r="AJ325" s="387"/>
      <c r="AK325" s="387"/>
      <c r="AL325" s="387"/>
      <c r="AM325" s="387"/>
      <c r="AN325" s="387"/>
      <c r="AO325" s="387"/>
      <c r="AP325" s="387"/>
      <c r="AQ325" s="221"/>
      <c r="AR325" s="221"/>
      <c r="AS325" s="221"/>
      <c r="AT325" s="10"/>
      <c r="AU325" s="10"/>
      <c r="AV325" s="10"/>
      <c r="AW325" s="10"/>
      <c r="AX325" s="10"/>
    </row>
    <row r="326" spans="2:50">
      <c r="B326" s="25"/>
      <c r="C326" s="608"/>
      <c r="D326" s="486"/>
      <c r="E326" s="479"/>
      <c r="F326" s="479"/>
      <c r="G326" s="479"/>
      <c r="H326" s="479"/>
      <c r="I326" s="2"/>
      <c r="J326" s="2"/>
      <c r="K326" s="2"/>
      <c r="L326" s="2"/>
      <c r="M326" s="2"/>
      <c r="N326" s="2"/>
      <c r="O326" s="5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53"/>
      <c r="AE326" s="57"/>
      <c r="AF326" s="57"/>
      <c r="AG326" s="387"/>
      <c r="AH326" s="387"/>
      <c r="AI326" s="387"/>
      <c r="AJ326" s="387"/>
      <c r="AK326" s="387"/>
      <c r="AL326" s="387"/>
      <c r="AM326" s="387"/>
      <c r="AN326" s="387"/>
      <c r="AO326" s="387"/>
      <c r="AP326" s="387"/>
      <c r="AQ326" s="221"/>
      <c r="AR326" s="221"/>
      <c r="AS326" s="221"/>
      <c r="AT326" s="10"/>
      <c r="AU326" s="10"/>
      <c r="AV326" s="10"/>
      <c r="AW326" s="10"/>
      <c r="AX326" s="10"/>
    </row>
    <row r="327" spans="2:50">
      <c r="B327" s="25"/>
      <c r="C327" s="608"/>
      <c r="D327" s="486"/>
      <c r="E327" s="479"/>
      <c r="F327" s="479"/>
      <c r="G327" s="479"/>
      <c r="H327" s="479"/>
      <c r="I327" s="2"/>
      <c r="J327" s="2"/>
      <c r="K327" s="2"/>
      <c r="L327" s="2"/>
      <c r="M327" s="2"/>
      <c r="N327" s="2"/>
      <c r="O327" s="5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53"/>
      <c r="AE327" s="57"/>
      <c r="AF327" s="57"/>
      <c r="AG327" s="387"/>
      <c r="AH327" s="387"/>
      <c r="AI327" s="387"/>
      <c r="AJ327" s="387"/>
      <c r="AK327" s="387"/>
      <c r="AL327" s="387"/>
      <c r="AM327" s="387"/>
      <c r="AN327" s="387"/>
      <c r="AO327" s="387"/>
      <c r="AP327" s="387"/>
      <c r="AQ327" s="221"/>
      <c r="AR327" s="221"/>
      <c r="AS327" s="221"/>
      <c r="AT327" s="10"/>
      <c r="AU327" s="10"/>
      <c r="AV327" s="10"/>
      <c r="AW327" s="10"/>
      <c r="AX327" s="10"/>
    </row>
    <row r="328" spans="2:50">
      <c r="B328" s="25"/>
      <c r="C328" s="608"/>
      <c r="D328" s="486"/>
      <c r="E328" s="479"/>
      <c r="F328" s="479"/>
      <c r="G328" s="479"/>
      <c r="H328" s="479"/>
      <c r="I328" s="2"/>
      <c r="J328" s="2"/>
      <c r="K328" s="2"/>
      <c r="L328" s="2"/>
      <c r="M328" s="2"/>
      <c r="N328" s="2"/>
      <c r="O328" s="5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53"/>
      <c r="AE328" s="57"/>
      <c r="AF328" s="57"/>
      <c r="AG328" s="387"/>
      <c r="AH328" s="387"/>
      <c r="AI328" s="387"/>
      <c r="AJ328" s="387"/>
      <c r="AK328" s="387"/>
      <c r="AL328" s="387"/>
      <c r="AM328" s="387"/>
      <c r="AN328" s="387"/>
      <c r="AO328" s="387"/>
      <c r="AP328" s="387"/>
      <c r="AQ328" s="221"/>
      <c r="AR328" s="221"/>
      <c r="AS328" s="221"/>
      <c r="AT328" s="10"/>
      <c r="AU328" s="10"/>
      <c r="AV328" s="10"/>
      <c r="AW328" s="10"/>
      <c r="AX328" s="10"/>
    </row>
    <row r="329" spans="2:50">
      <c r="B329" s="25"/>
      <c r="C329" s="608"/>
      <c r="D329" s="486"/>
      <c r="E329" s="479"/>
      <c r="F329" s="479"/>
      <c r="G329" s="479"/>
      <c r="H329" s="479"/>
      <c r="I329" s="2"/>
      <c r="J329" s="2"/>
      <c r="K329" s="2"/>
      <c r="L329" s="2"/>
      <c r="M329" s="2"/>
      <c r="N329" s="2"/>
      <c r="O329" s="5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53"/>
      <c r="AE329" s="57"/>
      <c r="AF329" s="57"/>
      <c r="AG329" s="387"/>
      <c r="AH329" s="387"/>
      <c r="AI329" s="387"/>
      <c r="AJ329" s="387"/>
      <c r="AK329" s="387"/>
      <c r="AL329" s="387"/>
      <c r="AM329" s="387"/>
      <c r="AN329" s="387"/>
      <c r="AO329" s="387"/>
      <c r="AP329" s="387"/>
      <c r="AQ329" s="221"/>
      <c r="AR329" s="221"/>
      <c r="AS329" s="221"/>
      <c r="AT329" s="10"/>
      <c r="AU329" s="10"/>
      <c r="AV329" s="10"/>
      <c r="AW329" s="10"/>
      <c r="AX329" s="10"/>
    </row>
    <row r="330" spans="2:50">
      <c r="B330" s="25"/>
      <c r="C330" s="608"/>
      <c r="D330" s="486"/>
      <c r="E330" s="479"/>
      <c r="F330" s="479"/>
      <c r="G330" s="479"/>
      <c r="H330" s="479"/>
      <c r="I330" s="2"/>
      <c r="J330" s="2"/>
      <c r="K330" s="2"/>
      <c r="L330" s="2"/>
      <c r="M330" s="2"/>
      <c r="N330" s="2"/>
      <c r="O330" s="5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53"/>
      <c r="AE330" s="57"/>
      <c r="AF330" s="57"/>
      <c r="AG330" s="387"/>
      <c r="AH330" s="387"/>
      <c r="AI330" s="387"/>
      <c r="AJ330" s="387"/>
      <c r="AK330" s="387"/>
      <c r="AL330" s="387"/>
      <c r="AM330" s="387"/>
      <c r="AN330" s="387"/>
      <c r="AO330" s="387"/>
      <c r="AP330" s="387"/>
      <c r="AQ330" s="221"/>
      <c r="AR330" s="221"/>
      <c r="AS330" s="221"/>
      <c r="AT330" s="10"/>
      <c r="AU330" s="10"/>
      <c r="AV330" s="10"/>
      <c r="AW330" s="10"/>
      <c r="AX330" s="10"/>
    </row>
    <row r="331" spans="2:50">
      <c r="B331" s="25"/>
      <c r="C331" s="608"/>
      <c r="D331" s="486"/>
      <c r="E331" s="479"/>
      <c r="F331" s="479"/>
      <c r="G331" s="479"/>
      <c r="H331" s="479"/>
      <c r="I331" s="2"/>
      <c r="J331" s="2"/>
      <c r="K331" s="2"/>
      <c r="L331" s="2"/>
      <c r="M331" s="2"/>
      <c r="N331" s="2"/>
      <c r="O331" s="5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53"/>
      <c r="AE331" s="57"/>
      <c r="AF331" s="57"/>
      <c r="AG331" s="387"/>
      <c r="AH331" s="387"/>
      <c r="AI331" s="387"/>
      <c r="AJ331" s="387"/>
      <c r="AK331" s="387"/>
      <c r="AL331" s="387"/>
      <c r="AM331" s="387"/>
      <c r="AN331" s="387"/>
      <c r="AO331" s="387"/>
      <c r="AP331" s="387"/>
      <c r="AQ331" s="221"/>
      <c r="AR331" s="221"/>
      <c r="AS331" s="221"/>
      <c r="AT331" s="10"/>
      <c r="AU331" s="10"/>
      <c r="AV331" s="10"/>
      <c r="AW331" s="10"/>
      <c r="AX331" s="10"/>
    </row>
    <row r="332" spans="2:50">
      <c r="B332" s="25"/>
      <c r="C332" s="608"/>
      <c r="D332" s="486"/>
      <c r="E332" s="479"/>
      <c r="F332" s="479"/>
      <c r="G332" s="479"/>
      <c r="H332" s="479"/>
      <c r="I332" s="2"/>
      <c r="J332" s="2"/>
      <c r="K332" s="2"/>
      <c r="L332" s="2"/>
      <c r="M332" s="2"/>
      <c r="N332" s="2"/>
      <c r="O332" s="5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53"/>
      <c r="AE332" s="57"/>
      <c r="AF332" s="57"/>
      <c r="AG332" s="387"/>
      <c r="AH332" s="387"/>
      <c r="AI332" s="387"/>
      <c r="AJ332" s="387"/>
      <c r="AK332" s="387"/>
      <c r="AL332" s="387"/>
      <c r="AM332" s="387"/>
      <c r="AN332" s="387"/>
      <c r="AO332" s="387"/>
      <c r="AP332" s="387"/>
      <c r="AQ332" s="221"/>
      <c r="AR332" s="221"/>
      <c r="AS332" s="221"/>
      <c r="AT332" s="10"/>
      <c r="AU332" s="10"/>
      <c r="AV332" s="10"/>
      <c r="AW332" s="10"/>
      <c r="AX332" s="10"/>
    </row>
    <row r="333" spans="2:50">
      <c r="B333" s="25"/>
      <c r="C333" s="608"/>
      <c r="D333" s="486"/>
      <c r="E333" s="479"/>
      <c r="F333" s="479"/>
      <c r="G333" s="479"/>
      <c r="H333" s="479"/>
      <c r="I333" s="2"/>
      <c r="J333" s="2"/>
      <c r="K333" s="2"/>
      <c r="L333" s="2"/>
      <c r="M333" s="2"/>
      <c r="N333" s="2"/>
      <c r="O333" s="5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53"/>
      <c r="AE333" s="57"/>
      <c r="AF333" s="57"/>
      <c r="AG333" s="387"/>
      <c r="AH333" s="387"/>
      <c r="AI333" s="387"/>
      <c r="AJ333" s="387"/>
      <c r="AK333" s="387"/>
      <c r="AL333" s="387"/>
      <c r="AM333" s="387"/>
      <c r="AN333" s="387"/>
      <c r="AO333" s="387"/>
      <c r="AP333" s="387"/>
      <c r="AQ333" s="221"/>
      <c r="AR333" s="221"/>
      <c r="AS333" s="221"/>
      <c r="AT333" s="10"/>
      <c r="AU333" s="10"/>
      <c r="AV333" s="10"/>
      <c r="AW333" s="10"/>
      <c r="AX333" s="10"/>
    </row>
    <row r="334" spans="2:50">
      <c r="B334" s="25"/>
      <c r="C334" s="608"/>
      <c r="D334" s="486"/>
      <c r="E334" s="479"/>
      <c r="F334" s="479"/>
      <c r="G334" s="479"/>
      <c r="H334" s="479"/>
      <c r="I334" s="2"/>
      <c r="J334" s="2"/>
      <c r="K334" s="2"/>
      <c r="L334" s="2"/>
      <c r="M334" s="2"/>
      <c r="N334" s="2"/>
      <c r="O334" s="5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53"/>
      <c r="AE334" s="57"/>
      <c r="AF334" s="57"/>
      <c r="AG334" s="387"/>
      <c r="AH334" s="387"/>
      <c r="AI334" s="387"/>
      <c r="AJ334" s="387"/>
      <c r="AK334" s="387"/>
      <c r="AL334" s="387"/>
      <c r="AM334" s="387"/>
      <c r="AN334" s="387"/>
      <c r="AO334" s="387"/>
      <c r="AP334" s="387"/>
      <c r="AQ334" s="221"/>
      <c r="AR334" s="221"/>
      <c r="AS334" s="221"/>
      <c r="AT334" s="10"/>
      <c r="AU334" s="10"/>
      <c r="AV334" s="10"/>
      <c r="AW334" s="10"/>
      <c r="AX334" s="10"/>
    </row>
    <row r="335" spans="2:50">
      <c r="B335" s="25"/>
      <c r="C335" s="608"/>
      <c r="D335" s="486"/>
      <c r="E335" s="479"/>
      <c r="F335" s="479"/>
      <c r="G335" s="479"/>
      <c r="H335" s="479"/>
      <c r="I335" s="2"/>
      <c r="J335" s="2"/>
      <c r="K335" s="2"/>
      <c r="L335" s="2"/>
      <c r="M335" s="2"/>
      <c r="N335" s="2"/>
      <c r="O335" s="5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53"/>
      <c r="AE335" s="57"/>
      <c r="AF335" s="57"/>
      <c r="AG335" s="387"/>
      <c r="AH335" s="387"/>
      <c r="AI335" s="387"/>
      <c r="AJ335" s="387"/>
      <c r="AK335" s="387"/>
      <c r="AL335" s="387"/>
      <c r="AM335" s="387"/>
      <c r="AN335" s="387"/>
      <c r="AO335" s="387"/>
      <c r="AP335" s="387"/>
      <c r="AQ335" s="221"/>
      <c r="AR335" s="221"/>
      <c r="AS335" s="221"/>
      <c r="AT335" s="10"/>
      <c r="AU335" s="10"/>
      <c r="AV335" s="10"/>
      <c r="AW335" s="10"/>
      <c r="AX335" s="10"/>
    </row>
    <row r="336" spans="2:50">
      <c r="B336" s="25"/>
      <c r="C336" s="608"/>
      <c r="D336" s="486"/>
      <c r="E336" s="479"/>
      <c r="F336" s="479"/>
      <c r="G336" s="479"/>
      <c r="H336" s="479"/>
      <c r="I336" s="2"/>
      <c r="J336" s="2"/>
      <c r="K336" s="2"/>
      <c r="L336" s="2"/>
      <c r="M336" s="2"/>
      <c r="N336" s="2"/>
      <c r="O336" s="5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53"/>
      <c r="AE336" s="57"/>
      <c r="AF336" s="57"/>
      <c r="AG336" s="387"/>
      <c r="AH336" s="387"/>
      <c r="AI336" s="387"/>
      <c r="AJ336" s="387"/>
      <c r="AK336" s="387"/>
      <c r="AL336" s="387"/>
      <c r="AM336" s="387"/>
      <c r="AN336" s="387"/>
      <c r="AO336" s="387"/>
      <c r="AP336" s="387"/>
      <c r="AQ336" s="221"/>
      <c r="AR336" s="221"/>
      <c r="AS336" s="221"/>
      <c r="AT336" s="10"/>
      <c r="AU336" s="10"/>
      <c r="AV336" s="10"/>
      <c r="AW336" s="10"/>
      <c r="AX336" s="10"/>
    </row>
    <row r="337" spans="2:50">
      <c r="B337" s="25"/>
      <c r="C337" s="608"/>
      <c r="D337" s="486"/>
      <c r="E337" s="479"/>
      <c r="F337" s="479"/>
      <c r="G337" s="479"/>
      <c r="H337" s="479"/>
      <c r="I337" s="2"/>
      <c r="J337" s="2"/>
      <c r="K337" s="2"/>
      <c r="L337" s="2"/>
      <c r="M337" s="2"/>
      <c r="N337" s="2"/>
      <c r="O337" s="5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53"/>
      <c r="AE337" s="57"/>
      <c r="AF337" s="57"/>
      <c r="AG337" s="387"/>
      <c r="AH337" s="387"/>
      <c r="AI337" s="387"/>
      <c r="AJ337" s="387"/>
      <c r="AK337" s="387"/>
      <c r="AL337" s="387"/>
      <c r="AM337" s="387"/>
      <c r="AN337" s="387"/>
      <c r="AO337" s="387"/>
      <c r="AP337" s="387"/>
      <c r="AQ337" s="221"/>
      <c r="AR337" s="221"/>
      <c r="AS337" s="221"/>
      <c r="AT337" s="10"/>
      <c r="AU337" s="10"/>
      <c r="AV337" s="10"/>
      <c r="AW337" s="10"/>
      <c r="AX337" s="10"/>
    </row>
    <row r="338" spans="2:50">
      <c r="B338" s="25"/>
      <c r="C338" s="608"/>
      <c r="D338" s="486"/>
      <c r="E338" s="479"/>
      <c r="F338" s="479"/>
      <c r="G338" s="479"/>
      <c r="H338" s="479"/>
      <c r="I338" s="2"/>
      <c r="J338" s="2"/>
      <c r="K338" s="2"/>
      <c r="L338" s="2"/>
      <c r="M338" s="2"/>
      <c r="N338" s="2"/>
      <c r="O338" s="5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53"/>
      <c r="AE338" s="57"/>
      <c r="AF338" s="57"/>
      <c r="AG338" s="387"/>
      <c r="AH338" s="387"/>
      <c r="AI338" s="387"/>
      <c r="AJ338" s="387"/>
      <c r="AK338" s="387"/>
      <c r="AL338" s="387"/>
      <c r="AM338" s="387"/>
      <c r="AN338" s="387"/>
      <c r="AO338" s="387"/>
      <c r="AP338" s="387"/>
      <c r="AQ338" s="221"/>
      <c r="AR338" s="221"/>
      <c r="AS338" s="221"/>
      <c r="AT338" s="10"/>
      <c r="AU338" s="10"/>
      <c r="AV338" s="10"/>
      <c r="AW338" s="10"/>
      <c r="AX338" s="10"/>
    </row>
    <row r="339" spans="2:50">
      <c r="B339" s="25"/>
      <c r="C339" s="608"/>
      <c r="D339" s="486"/>
      <c r="E339" s="479"/>
      <c r="F339" s="479"/>
      <c r="G339" s="479"/>
      <c r="H339" s="479"/>
      <c r="I339" s="2"/>
      <c r="J339" s="2"/>
      <c r="K339" s="2"/>
      <c r="L339" s="2"/>
      <c r="M339" s="2"/>
      <c r="N339" s="2"/>
      <c r="O339" s="5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53"/>
      <c r="AE339" s="57"/>
      <c r="AF339" s="57"/>
      <c r="AG339" s="387"/>
      <c r="AH339" s="387"/>
      <c r="AI339" s="387"/>
      <c r="AJ339" s="387"/>
      <c r="AK339" s="387"/>
      <c r="AL339" s="387"/>
      <c r="AM339" s="387"/>
      <c r="AN339" s="387"/>
      <c r="AO339" s="387"/>
      <c r="AP339" s="387"/>
      <c r="AQ339" s="221"/>
      <c r="AR339" s="221"/>
      <c r="AS339" s="221"/>
      <c r="AT339" s="10"/>
      <c r="AU339" s="10"/>
      <c r="AV339" s="10"/>
      <c r="AW339" s="10"/>
      <c r="AX339" s="10"/>
    </row>
    <row r="340" spans="2:50">
      <c r="B340" s="25"/>
      <c r="C340" s="608"/>
      <c r="D340" s="486"/>
      <c r="E340" s="479"/>
      <c r="F340" s="479"/>
      <c r="G340" s="479"/>
      <c r="H340" s="479"/>
      <c r="I340" s="2"/>
      <c r="J340" s="2"/>
      <c r="K340" s="2"/>
      <c r="L340" s="2"/>
      <c r="M340" s="2"/>
      <c r="N340" s="2"/>
      <c r="O340" s="5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53"/>
      <c r="AE340" s="57"/>
      <c r="AF340" s="57"/>
      <c r="AG340" s="387"/>
      <c r="AH340" s="387"/>
      <c r="AI340" s="387"/>
      <c r="AJ340" s="387"/>
      <c r="AK340" s="387"/>
      <c r="AL340" s="387"/>
      <c r="AM340" s="387"/>
      <c r="AN340" s="387"/>
      <c r="AO340" s="387"/>
      <c r="AP340" s="387"/>
      <c r="AQ340" s="221"/>
      <c r="AR340" s="221"/>
      <c r="AS340" s="221"/>
      <c r="AT340" s="10"/>
      <c r="AU340" s="10"/>
      <c r="AV340" s="10"/>
      <c r="AW340" s="10"/>
      <c r="AX340" s="10"/>
    </row>
    <row r="341" spans="2:50">
      <c r="B341" s="25"/>
      <c r="C341" s="608"/>
      <c r="D341" s="486"/>
      <c r="E341" s="479"/>
      <c r="F341" s="479"/>
      <c r="G341" s="479"/>
      <c r="H341" s="479"/>
      <c r="I341" s="2"/>
      <c r="J341" s="2"/>
      <c r="K341" s="2"/>
      <c r="L341" s="2"/>
      <c r="M341" s="2"/>
      <c r="N341" s="2"/>
      <c r="O341" s="5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53"/>
      <c r="AE341" s="57"/>
      <c r="AF341" s="57"/>
      <c r="AG341" s="387"/>
      <c r="AH341" s="387"/>
      <c r="AI341" s="387"/>
      <c r="AJ341" s="387"/>
      <c r="AK341" s="387"/>
      <c r="AL341" s="387"/>
      <c r="AM341" s="387"/>
      <c r="AN341" s="387"/>
      <c r="AO341" s="387"/>
      <c r="AP341" s="387"/>
      <c r="AQ341" s="221"/>
      <c r="AR341" s="221"/>
      <c r="AS341" s="221"/>
      <c r="AT341" s="10"/>
      <c r="AU341" s="10"/>
      <c r="AV341" s="10"/>
      <c r="AW341" s="10"/>
      <c r="AX341" s="10"/>
    </row>
    <row r="342" spans="2:50">
      <c r="B342" s="25"/>
      <c r="C342" s="608"/>
      <c r="D342" s="486"/>
      <c r="E342" s="479"/>
      <c r="F342" s="479"/>
      <c r="G342" s="479"/>
      <c r="H342" s="479"/>
      <c r="I342" s="2"/>
      <c r="J342" s="2"/>
      <c r="K342" s="2"/>
      <c r="L342" s="2"/>
      <c r="M342" s="2"/>
      <c r="N342" s="2"/>
      <c r="O342" s="5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53"/>
      <c r="AE342" s="57"/>
      <c r="AF342" s="57"/>
      <c r="AG342" s="387"/>
      <c r="AH342" s="387"/>
      <c r="AI342" s="387"/>
      <c r="AJ342" s="387"/>
      <c r="AK342" s="387"/>
      <c r="AL342" s="387"/>
      <c r="AM342" s="387"/>
      <c r="AN342" s="387"/>
      <c r="AO342" s="387"/>
      <c r="AP342" s="387"/>
      <c r="AQ342" s="221"/>
      <c r="AR342" s="221"/>
      <c r="AS342" s="221"/>
      <c r="AT342" s="10"/>
      <c r="AU342" s="10"/>
      <c r="AV342" s="10"/>
      <c r="AW342" s="10"/>
      <c r="AX342" s="10"/>
    </row>
    <row r="343" spans="2:50">
      <c r="B343" s="25"/>
      <c r="C343" s="608"/>
      <c r="D343" s="486"/>
      <c r="E343" s="479"/>
      <c r="F343" s="479"/>
      <c r="G343" s="479"/>
      <c r="H343" s="479"/>
      <c r="I343" s="2"/>
      <c r="J343" s="2"/>
      <c r="K343" s="2"/>
      <c r="L343" s="2"/>
      <c r="M343" s="2"/>
      <c r="N343" s="2"/>
      <c r="O343" s="5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53"/>
      <c r="AE343" s="57"/>
      <c r="AF343" s="57"/>
      <c r="AG343" s="387"/>
      <c r="AH343" s="387"/>
      <c r="AI343" s="387"/>
      <c r="AJ343" s="387"/>
      <c r="AK343" s="387"/>
      <c r="AL343" s="387"/>
      <c r="AM343" s="387"/>
      <c r="AN343" s="387"/>
      <c r="AO343" s="387"/>
      <c r="AP343" s="387"/>
      <c r="AQ343" s="221"/>
      <c r="AR343" s="221"/>
      <c r="AS343" s="221"/>
      <c r="AT343" s="10"/>
      <c r="AU343" s="10"/>
      <c r="AV343" s="10"/>
      <c r="AW343" s="10"/>
      <c r="AX343" s="10"/>
    </row>
    <row r="344" spans="2:50">
      <c r="B344" s="25"/>
      <c r="C344" s="608"/>
      <c r="D344" s="486"/>
      <c r="E344" s="479"/>
      <c r="F344" s="479"/>
      <c r="G344" s="479"/>
      <c r="H344" s="479"/>
      <c r="I344" s="2"/>
      <c r="J344" s="2"/>
      <c r="K344" s="2"/>
      <c r="L344" s="2"/>
      <c r="M344" s="2"/>
      <c r="N344" s="2"/>
      <c r="O344" s="5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53"/>
      <c r="AE344" s="57"/>
      <c r="AF344" s="57"/>
      <c r="AG344" s="387"/>
      <c r="AH344" s="387"/>
      <c r="AI344" s="387"/>
      <c r="AJ344" s="387"/>
      <c r="AK344" s="387"/>
      <c r="AL344" s="387"/>
      <c r="AM344" s="387"/>
      <c r="AN344" s="387"/>
      <c r="AO344" s="387"/>
      <c r="AP344" s="387"/>
      <c r="AQ344" s="221"/>
      <c r="AR344" s="221"/>
      <c r="AS344" s="221"/>
      <c r="AT344" s="10"/>
      <c r="AU344" s="10"/>
      <c r="AV344" s="10"/>
      <c r="AW344" s="10"/>
      <c r="AX344" s="10"/>
    </row>
    <row r="345" spans="2:50">
      <c r="B345" s="25"/>
      <c r="C345" s="608"/>
      <c r="D345" s="486"/>
      <c r="E345" s="479"/>
      <c r="F345" s="479"/>
      <c r="G345" s="479"/>
      <c r="H345" s="479"/>
      <c r="I345" s="2"/>
      <c r="J345" s="2"/>
      <c r="K345" s="2"/>
      <c r="L345" s="2"/>
      <c r="M345" s="2"/>
      <c r="N345" s="2"/>
      <c r="O345" s="5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53"/>
      <c r="AE345" s="57"/>
      <c r="AF345" s="57"/>
      <c r="AG345" s="387"/>
      <c r="AH345" s="387"/>
      <c r="AI345" s="387"/>
      <c r="AJ345" s="387"/>
      <c r="AK345" s="387"/>
      <c r="AL345" s="387"/>
      <c r="AM345" s="387"/>
      <c r="AN345" s="387"/>
      <c r="AO345" s="387"/>
      <c r="AP345" s="387"/>
      <c r="AQ345" s="221"/>
      <c r="AR345" s="221"/>
      <c r="AS345" s="221"/>
      <c r="AT345" s="10"/>
      <c r="AU345" s="10"/>
      <c r="AV345" s="10"/>
      <c r="AW345" s="10"/>
      <c r="AX345" s="10"/>
    </row>
    <row r="346" spans="2:50">
      <c r="B346" s="25"/>
      <c r="C346" s="608"/>
      <c r="D346" s="486"/>
      <c r="E346" s="479"/>
      <c r="F346" s="479"/>
      <c r="G346" s="479"/>
      <c r="H346" s="479"/>
      <c r="I346" s="2"/>
      <c r="J346" s="2"/>
      <c r="K346" s="2"/>
      <c r="L346" s="2"/>
      <c r="M346" s="2"/>
      <c r="N346" s="2"/>
      <c r="O346" s="5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53"/>
      <c r="AE346" s="57"/>
      <c r="AF346" s="57"/>
      <c r="AG346" s="387"/>
      <c r="AH346" s="387"/>
      <c r="AI346" s="387"/>
      <c r="AJ346" s="387"/>
      <c r="AK346" s="387"/>
      <c r="AL346" s="387"/>
      <c r="AM346" s="387"/>
      <c r="AN346" s="387"/>
      <c r="AO346" s="387"/>
      <c r="AP346" s="387"/>
      <c r="AQ346" s="221"/>
      <c r="AR346" s="221"/>
      <c r="AS346" s="221"/>
      <c r="AT346" s="10"/>
      <c r="AU346" s="10"/>
      <c r="AV346" s="10"/>
      <c r="AW346" s="10"/>
      <c r="AX346" s="10"/>
    </row>
    <row r="347" spans="2:50">
      <c r="B347" s="25"/>
      <c r="C347" s="608"/>
      <c r="D347" s="486"/>
      <c r="E347" s="479"/>
      <c r="F347" s="479"/>
      <c r="G347" s="479"/>
      <c r="H347" s="479"/>
      <c r="I347" s="2"/>
      <c r="J347" s="2"/>
      <c r="K347" s="2"/>
      <c r="L347" s="2"/>
      <c r="M347" s="2"/>
      <c r="N347" s="2"/>
      <c r="O347" s="5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53"/>
      <c r="AE347" s="57"/>
      <c r="AF347" s="57"/>
      <c r="AG347" s="387"/>
      <c r="AH347" s="387"/>
      <c r="AI347" s="387"/>
      <c r="AJ347" s="387"/>
      <c r="AK347" s="387"/>
      <c r="AL347" s="387"/>
      <c r="AM347" s="387"/>
      <c r="AN347" s="387"/>
      <c r="AO347" s="387"/>
      <c r="AP347" s="387"/>
      <c r="AQ347" s="221"/>
      <c r="AR347" s="221"/>
      <c r="AS347" s="221"/>
      <c r="AT347" s="10"/>
      <c r="AU347" s="10"/>
      <c r="AV347" s="10"/>
      <c r="AW347" s="10"/>
      <c r="AX347" s="10"/>
    </row>
    <row r="348" spans="2:50">
      <c r="B348" s="25"/>
      <c r="C348" s="608"/>
      <c r="D348" s="486"/>
      <c r="E348" s="479"/>
      <c r="F348" s="479"/>
      <c r="G348" s="479"/>
      <c r="H348" s="479"/>
      <c r="I348" s="2"/>
      <c r="J348" s="2"/>
      <c r="K348" s="2"/>
      <c r="L348" s="2"/>
      <c r="M348" s="2"/>
      <c r="N348" s="2"/>
      <c r="O348" s="5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53"/>
      <c r="AE348" s="57"/>
      <c r="AF348" s="57"/>
      <c r="AG348" s="387"/>
      <c r="AH348" s="387"/>
      <c r="AI348" s="387"/>
      <c r="AJ348" s="387"/>
      <c r="AK348" s="387"/>
      <c r="AL348" s="387"/>
      <c r="AM348" s="387"/>
      <c r="AN348" s="387"/>
      <c r="AO348" s="387"/>
      <c r="AP348" s="387"/>
      <c r="AQ348" s="221"/>
      <c r="AR348" s="221"/>
      <c r="AS348" s="221"/>
      <c r="AT348" s="10"/>
      <c r="AU348" s="10"/>
      <c r="AV348" s="10"/>
      <c r="AW348" s="10"/>
      <c r="AX348" s="10"/>
    </row>
    <row r="349" spans="2:50">
      <c r="B349" s="25"/>
      <c r="C349" s="608"/>
      <c r="D349" s="486"/>
      <c r="E349" s="479"/>
      <c r="F349" s="479"/>
      <c r="G349" s="479"/>
      <c r="H349" s="479"/>
      <c r="I349" s="2"/>
      <c r="J349" s="2"/>
      <c r="K349" s="2"/>
      <c r="L349" s="2"/>
      <c r="M349" s="2"/>
      <c r="N349" s="2"/>
      <c r="O349" s="5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53"/>
      <c r="AE349" s="57"/>
      <c r="AF349" s="57"/>
      <c r="AG349" s="387"/>
      <c r="AH349" s="387"/>
      <c r="AI349" s="387"/>
      <c r="AJ349" s="387"/>
      <c r="AK349" s="387"/>
      <c r="AL349" s="387"/>
      <c r="AM349" s="387"/>
      <c r="AN349" s="387"/>
      <c r="AO349" s="387"/>
      <c r="AP349" s="387"/>
      <c r="AQ349" s="221"/>
      <c r="AR349" s="221"/>
      <c r="AS349" s="221"/>
      <c r="AT349" s="10"/>
      <c r="AU349" s="10"/>
      <c r="AV349" s="10"/>
      <c r="AW349" s="10"/>
      <c r="AX349" s="10"/>
    </row>
    <row r="350" spans="2:50">
      <c r="B350" s="25"/>
      <c r="C350" s="608"/>
      <c r="D350" s="486"/>
      <c r="E350" s="479"/>
      <c r="F350" s="479"/>
      <c r="G350" s="479"/>
      <c r="H350" s="479"/>
      <c r="I350" s="2"/>
      <c r="J350" s="2"/>
      <c r="K350" s="2"/>
      <c r="L350" s="2"/>
      <c r="M350" s="2"/>
      <c r="N350" s="2"/>
      <c r="O350" s="5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53"/>
      <c r="AE350" s="57"/>
      <c r="AF350" s="57"/>
      <c r="AG350" s="387"/>
      <c r="AH350" s="387"/>
      <c r="AI350" s="387"/>
      <c r="AJ350" s="387"/>
      <c r="AK350" s="387"/>
      <c r="AL350" s="387"/>
      <c r="AM350" s="387"/>
      <c r="AN350" s="387"/>
      <c r="AO350" s="387"/>
      <c r="AP350" s="387"/>
      <c r="AQ350" s="221"/>
      <c r="AR350" s="221"/>
      <c r="AS350" s="221"/>
      <c r="AT350" s="10"/>
      <c r="AU350" s="10"/>
      <c r="AV350" s="10"/>
      <c r="AW350" s="10"/>
      <c r="AX350" s="10"/>
    </row>
    <row r="351" spans="2:50">
      <c r="B351" s="25"/>
      <c r="C351" s="608"/>
      <c r="D351" s="486"/>
      <c r="E351" s="479"/>
      <c r="F351" s="479"/>
      <c r="G351" s="479"/>
      <c r="H351" s="479"/>
      <c r="I351" s="2"/>
      <c r="J351" s="2"/>
      <c r="K351" s="2"/>
      <c r="L351" s="2"/>
      <c r="M351" s="2"/>
      <c r="N351" s="2"/>
      <c r="O351" s="5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53"/>
      <c r="AE351" s="57"/>
      <c r="AF351" s="57"/>
      <c r="AG351" s="387"/>
      <c r="AH351" s="387"/>
      <c r="AI351" s="387"/>
      <c r="AJ351" s="387"/>
      <c r="AK351" s="387"/>
      <c r="AL351" s="387"/>
      <c r="AM351" s="387"/>
      <c r="AN351" s="387"/>
      <c r="AO351" s="387"/>
      <c r="AP351" s="387"/>
      <c r="AQ351" s="221"/>
      <c r="AR351" s="221"/>
      <c r="AS351" s="221"/>
      <c r="AT351" s="10"/>
      <c r="AU351" s="10"/>
      <c r="AV351" s="10"/>
      <c r="AW351" s="10"/>
      <c r="AX351" s="10"/>
    </row>
    <row r="352" spans="2:50">
      <c r="B352" s="25"/>
      <c r="C352" s="608"/>
      <c r="D352" s="486"/>
      <c r="E352" s="479"/>
      <c r="F352" s="479"/>
      <c r="G352" s="479"/>
      <c r="H352" s="479"/>
      <c r="I352" s="2"/>
      <c r="J352" s="2"/>
      <c r="K352" s="2"/>
      <c r="L352" s="2"/>
      <c r="M352" s="2"/>
      <c r="N352" s="2"/>
      <c r="O352" s="5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53"/>
      <c r="AE352" s="57"/>
      <c r="AF352" s="57"/>
      <c r="AG352" s="387"/>
      <c r="AH352" s="387"/>
      <c r="AI352" s="387"/>
      <c r="AJ352" s="387"/>
      <c r="AK352" s="387"/>
      <c r="AL352" s="387"/>
      <c r="AM352" s="387"/>
      <c r="AN352" s="387"/>
      <c r="AO352" s="387"/>
      <c r="AP352" s="387"/>
      <c r="AQ352" s="221"/>
      <c r="AR352" s="221"/>
      <c r="AS352" s="221"/>
      <c r="AT352" s="10"/>
      <c r="AU352" s="10"/>
      <c r="AV352" s="10"/>
      <c r="AW352" s="10"/>
      <c r="AX352" s="10"/>
    </row>
    <row r="353" spans="2:50">
      <c r="B353" s="25"/>
      <c r="C353" s="608"/>
      <c r="D353" s="486"/>
      <c r="E353" s="479"/>
      <c r="F353" s="479"/>
      <c r="G353" s="479"/>
      <c r="H353" s="479"/>
      <c r="I353" s="2"/>
      <c r="J353" s="2"/>
      <c r="K353" s="2"/>
      <c r="L353" s="2"/>
      <c r="M353" s="2"/>
      <c r="N353" s="2"/>
      <c r="O353" s="5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53"/>
      <c r="AE353" s="57"/>
      <c r="AF353" s="57"/>
      <c r="AG353" s="387"/>
      <c r="AH353" s="387"/>
      <c r="AI353" s="387"/>
      <c r="AJ353" s="387"/>
      <c r="AK353" s="387"/>
      <c r="AL353" s="387"/>
      <c r="AM353" s="387"/>
      <c r="AN353" s="387"/>
      <c r="AO353" s="387"/>
      <c r="AP353" s="387"/>
      <c r="AQ353" s="221"/>
      <c r="AR353" s="221"/>
      <c r="AS353" s="221"/>
      <c r="AT353" s="10"/>
      <c r="AU353" s="10"/>
      <c r="AV353" s="10"/>
      <c r="AW353" s="10"/>
      <c r="AX353" s="10"/>
    </row>
    <row r="354" spans="2:50">
      <c r="B354" s="25"/>
      <c r="C354" s="608"/>
      <c r="D354" s="486"/>
      <c r="E354" s="479"/>
      <c r="F354" s="479"/>
      <c r="G354" s="479"/>
      <c r="H354" s="479"/>
      <c r="I354" s="2"/>
      <c r="J354" s="2"/>
      <c r="K354" s="2"/>
      <c r="L354" s="2"/>
      <c r="M354" s="2"/>
      <c r="N354" s="2"/>
      <c r="O354" s="5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53"/>
      <c r="AE354" s="57"/>
      <c r="AF354" s="57"/>
      <c r="AG354" s="387"/>
      <c r="AH354" s="387"/>
      <c r="AI354" s="387"/>
      <c r="AJ354" s="387"/>
      <c r="AK354" s="387"/>
      <c r="AL354" s="387"/>
      <c r="AM354" s="387"/>
      <c r="AN354" s="387"/>
      <c r="AO354" s="387"/>
      <c r="AP354" s="387"/>
      <c r="AQ354" s="221"/>
      <c r="AR354" s="221"/>
      <c r="AS354" s="221"/>
      <c r="AT354" s="10"/>
      <c r="AU354" s="10"/>
      <c r="AV354" s="10"/>
      <c r="AW354" s="10"/>
      <c r="AX354" s="10"/>
    </row>
    <row r="355" spans="2:50">
      <c r="B355" s="25"/>
      <c r="C355" s="608"/>
      <c r="D355" s="486"/>
      <c r="E355" s="479"/>
      <c r="F355" s="479"/>
      <c r="G355" s="479"/>
      <c r="H355" s="479"/>
      <c r="I355" s="2"/>
      <c r="J355" s="2"/>
      <c r="K355" s="2"/>
      <c r="L355" s="2"/>
      <c r="M355" s="2"/>
      <c r="N355" s="2"/>
      <c r="O355" s="5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53"/>
      <c r="AE355" s="57"/>
      <c r="AF355" s="57"/>
      <c r="AG355" s="387"/>
      <c r="AH355" s="387"/>
      <c r="AI355" s="387"/>
      <c r="AJ355" s="387"/>
      <c r="AK355" s="387"/>
      <c r="AL355" s="387"/>
      <c r="AM355" s="387"/>
      <c r="AN355" s="387"/>
      <c r="AO355" s="387"/>
      <c r="AP355" s="387"/>
      <c r="AQ355" s="221"/>
      <c r="AR355" s="221"/>
      <c r="AS355" s="221"/>
      <c r="AT355" s="10"/>
      <c r="AU355" s="10"/>
      <c r="AV355" s="10"/>
      <c r="AW355" s="10"/>
      <c r="AX355" s="10"/>
    </row>
    <row r="356" spans="2:50">
      <c r="B356" s="25"/>
      <c r="C356" s="608"/>
      <c r="D356" s="486"/>
      <c r="E356" s="479"/>
      <c r="F356" s="479"/>
      <c r="G356" s="479"/>
      <c r="H356" s="479"/>
      <c r="I356" s="2"/>
      <c r="J356" s="2"/>
      <c r="K356" s="2"/>
      <c r="L356" s="2"/>
      <c r="M356" s="2"/>
      <c r="N356" s="2"/>
      <c r="O356" s="5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53"/>
      <c r="AE356" s="57"/>
      <c r="AF356" s="57"/>
      <c r="AG356" s="387"/>
      <c r="AH356" s="387"/>
      <c r="AI356" s="387"/>
      <c r="AJ356" s="387"/>
      <c r="AK356" s="387"/>
      <c r="AL356" s="387"/>
      <c r="AM356" s="387"/>
      <c r="AN356" s="387"/>
      <c r="AO356" s="387"/>
      <c r="AP356" s="387"/>
      <c r="AQ356" s="221"/>
      <c r="AR356" s="221"/>
      <c r="AS356" s="221"/>
      <c r="AT356" s="10"/>
      <c r="AU356" s="10"/>
      <c r="AV356" s="10"/>
      <c r="AW356" s="10"/>
      <c r="AX356" s="10"/>
    </row>
    <row r="357" spans="2:50">
      <c r="B357" s="25"/>
      <c r="C357" s="608"/>
      <c r="D357" s="486"/>
      <c r="E357" s="479"/>
      <c r="F357" s="479"/>
      <c r="G357" s="479"/>
      <c r="H357" s="479"/>
      <c r="I357" s="2"/>
      <c r="J357" s="2"/>
      <c r="K357" s="2"/>
      <c r="L357" s="2"/>
      <c r="M357" s="2"/>
      <c r="N357" s="2"/>
      <c r="O357" s="5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53"/>
      <c r="AE357" s="57"/>
      <c r="AF357" s="57"/>
      <c r="AG357" s="387"/>
      <c r="AH357" s="387"/>
      <c r="AI357" s="387"/>
      <c r="AJ357" s="387"/>
      <c r="AK357" s="387"/>
      <c r="AL357" s="387"/>
      <c r="AM357" s="387"/>
      <c r="AN357" s="387"/>
      <c r="AO357" s="387"/>
      <c r="AP357" s="387"/>
      <c r="AQ357" s="221"/>
      <c r="AR357" s="221"/>
      <c r="AS357" s="221"/>
      <c r="AT357" s="10"/>
      <c r="AU357" s="10"/>
      <c r="AV357" s="10"/>
      <c r="AW357" s="10"/>
      <c r="AX357" s="10"/>
    </row>
    <row r="358" spans="2:50">
      <c r="B358" s="25"/>
      <c r="C358" s="608"/>
      <c r="D358" s="486"/>
      <c r="E358" s="479"/>
      <c r="F358" s="479"/>
      <c r="G358" s="479"/>
      <c r="H358" s="479"/>
      <c r="I358" s="2"/>
      <c r="J358" s="2"/>
      <c r="K358" s="2"/>
      <c r="L358" s="2"/>
      <c r="M358" s="2"/>
      <c r="N358" s="2"/>
      <c r="O358" s="5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53"/>
      <c r="AE358" s="57"/>
      <c r="AF358" s="57"/>
      <c r="AG358" s="387"/>
      <c r="AH358" s="387"/>
      <c r="AI358" s="387"/>
      <c r="AJ358" s="387"/>
      <c r="AK358" s="387"/>
      <c r="AL358" s="387"/>
      <c r="AM358" s="387"/>
      <c r="AN358" s="387"/>
      <c r="AO358" s="387"/>
      <c r="AP358" s="387"/>
      <c r="AQ358" s="221"/>
      <c r="AR358" s="221"/>
      <c r="AS358" s="221"/>
      <c r="AT358" s="10"/>
      <c r="AU358" s="10"/>
      <c r="AV358" s="10"/>
      <c r="AW358" s="10"/>
      <c r="AX358" s="10"/>
    </row>
    <row r="359" spans="2:50">
      <c r="B359" s="25"/>
      <c r="C359" s="608"/>
      <c r="D359" s="486"/>
      <c r="E359" s="479"/>
      <c r="F359" s="479"/>
      <c r="G359" s="479"/>
      <c r="H359" s="479"/>
      <c r="I359" s="2"/>
      <c r="J359" s="2"/>
      <c r="K359" s="2"/>
      <c r="L359" s="2"/>
      <c r="M359" s="2"/>
      <c r="N359" s="2"/>
      <c r="O359" s="5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53"/>
      <c r="AE359" s="57"/>
      <c r="AF359" s="57"/>
      <c r="AG359" s="387"/>
      <c r="AH359" s="387"/>
      <c r="AI359" s="387"/>
      <c r="AJ359" s="387"/>
      <c r="AK359" s="387"/>
      <c r="AL359" s="387"/>
      <c r="AM359" s="387"/>
      <c r="AN359" s="387"/>
      <c r="AO359" s="387"/>
      <c r="AP359" s="387"/>
      <c r="AQ359" s="221"/>
      <c r="AR359" s="221"/>
      <c r="AS359" s="221"/>
      <c r="AT359" s="10"/>
      <c r="AU359" s="10"/>
      <c r="AV359" s="10"/>
      <c r="AW359" s="10"/>
      <c r="AX359" s="10"/>
    </row>
    <row r="360" spans="2:50">
      <c r="B360" s="25"/>
      <c r="C360" s="608"/>
      <c r="D360" s="486"/>
      <c r="E360" s="479"/>
      <c r="F360" s="479"/>
      <c r="G360" s="479"/>
      <c r="H360" s="479"/>
      <c r="I360" s="2"/>
      <c r="J360" s="2"/>
      <c r="K360" s="2"/>
      <c r="L360" s="2"/>
      <c r="M360" s="2"/>
      <c r="N360" s="2"/>
      <c r="O360" s="5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53"/>
      <c r="AE360" s="57"/>
      <c r="AF360" s="57"/>
      <c r="AG360" s="387"/>
      <c r="AH360" s="387"/>
      <c r="AI360" s="387"/>
      <c r="AJ360" s="387"/>
      <c r="AK360" s="387"/>
      <c r="AL360" s="387"/>
      <c r="AM360" s="387"/>
      <c r="AN360" s="387"/>
      <c r="AO360" s="387"/>
      <c r="AP360" s="387"/>
      <c r="AQ360" s="221"/>
      <c r="AR360" s="221"/>
      <c r="AS360" s="221"/>
      <c r="AT360" s="10"/>
      <c r="AU360" s="10"/>
      <c r="AV360" s="10"/>
      <c r="AW360" s="10"/>
      <c r="AX360" s="10"/>
    </row>
    <row r="361" spans="2:50">
      <c r="B361" s="25"/>
      <c r="C361" s="608"/>
      <c r="D361" s="486"/>
      <c r="E361" s="479"/>
      <c r="F361" s="479"/>
      <c r="G361" s="479"/>
      <c r="H361" s="479"/>
      <c r="I361" s="2"/>
      <c r="J361" s="2"/>
      <c r="K361" s="2"/>
      <c r="L361" s="2"/>
      <c r="M361" s="2"/>
      <c r="N361" s="2"/>
      <c r="O361" s="5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53"/>
      <c r="AE361" s="57"/>
      <c r="AF361" s="57"/>
      <c r="AG361" s="387"/>
      <c r="AH361" s="387"/>
      <c r="AI361" s="387"/>
      <c r="AJ361" s="387"/>
      <c r="AK361" s="387"/>
      <c r="AL361" s="387"/>
      <c r="AM361" s="387"/>
      <c r="AN361" s="387"/>
      <c r="AO361" s="387"/>
      <c r="AP361" s="387"/>
      <c r="AQ361" s="221"/>
      <c r="AR361" s="221"/>
      <c r="AS361" s="221"/>
      <c r="AT361" s="10"/>
      <c r="AU361" s="10"/>
      <c r="AV361" s="10"/>
      <c r="AW361" s="10"/>
      <c r="AX361" s="10"/>
    </row>
    <row r="362" spans="2:50">
      <c r="B362" s="25"/>
      <c r="C362" s="608"/>
      <c r="D362" s="486"/>
      <c r="E362" s="479"/>
      <c r="F362" s="479"/>
      <c r="G362" s="479"/>
      <c r="H362" s="479"/>
      <c r="I362" s="2"/>
      <c r="J362" s="2"/>
      <c r="K362" s="2"/>
      <c r="L362" s="2"/>
      <c r="M362" s="2"/>
      <c r="N362" s="2"/>
      <c r="O362" s="5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53"/>
      <c r="AE362" s="57"/>
      <c r="AF362" s="57"/>
      <c r="AG362" s="387"/>
      <c r="AH362" s="387"/>
      <c r="AI362" s="387"/>
      <c r="AJ362" s="387"/>
      <c r="AK362" s="387"/>
      <c r="AL362" s="387"/>
      <c r="AM362" s="387"/>
      <c r="AN362" s="387"/>
      <c r="AO362" s="387"/>
      <c r="AP362" s="387"/>
      <c r="AQ362" s="221"/>
      <c r="AR362" s="221"/>
      <c r="AS362" s="221"/>
      <c r="AT362" s="10"/>
      <c r="AU362" s="10"/>
      <c r="AV362" s="10"/>
      <c r="AW362" s="10"/>
      <c r="AX362" s="10"/>
    </row>
    <row r="363" spans="2:50">
      <c r="B363" s="25"/>
      <c r="C363" s="608"/>
      <c r="D363" s="486"/>
      <c r="E363" s="479"/>
      <c r="F363" s="479"/>
      <c r="G363" s="479"/>
      <c r="H363" s="479"/>
      <c r="I363" s="2"/>
      <c r="J363" s="2"/>
      <c r="K363" s="2"/>
      <c r="L363" s="2"/>
      <c r="M363" s="2"/>
      <c r="N363" s="2"/>
      <c r="O363" s="5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53"/>
      <c r="AE363" s="57"/>
      <c r="AF363" s="57"/>
      <c r="AG363" s="387"/>
      <c r="AH363" s="387"/>
      <c r="AI363" s="387"/>
      <c r="AJ363" s="387"/>
      <c r="AK363" s="387"/>
      <c r="AL363" s="387"/>
      <c r="AM363" s="387"/>
      <c r="AN363" s="387"/>
      <c r="AO363" s="387"/>
      <c r="AP363" s="387"/>
      <c r="AQ363" s="221"/>
      <c r="AR363" s="221"/>
      <c r="AS363" s="221"/>
      <c r="AT363" s="10"/>
      <c r="AU363" s="10"/>
      <c r="AV363" s="10"/>
      <c r="AW363" s="10"/>
      <c r="AX363" s="10"/>
    </row>
    <row r="364" spans="2:50">
      <c r="B364" s="25"/>
      <c r="C364" s="608"/>
      <c r="D364" s="486"/>
      <c r="E364" s="479"/>
      <c r="F364" s="479"/>
      <c r="G364" s="479"/>
      <c r="H364" s="479"/>
      <c r="I364" s="2"/>
      <c r="J364" s="2"/>
      <c r="K364" s="2"/>
      <c r="L364" s="2"/>
      <c r="M364" s="2"/>
      <c r="N364" s="2"/>
      <c r="O364" s="5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53"/>
      <c r="AE364" s="57"/>
      <c r="AF364" s="57"/>
      <c r="AG364" s="387"/>
      <c r="AH364" s="387"/>
      <c r="AI364" s="387"/>
      <c r="AJ364" s="387"/>
      <c r="AK364" s="387"/>
      <c r="AL364" s="387"/>
      <c r="AM364" s="387"/>
      <c r="AN364" s="387"/>
      <c r="AO364" s="387"/>
      <c r="AP364" s="387"/>
      <c r="AQ364" s="221"/>
      <c r="AR364" s="221"/>
      <c r="AS364" s="221"/>
      <c r="AT364" s="10"/>
      <c r="AU364" s="10"/>
      <c r="AV364" s="10"/>
      <c r="AW364" s="10"/>
      <c r="AX364" s="10"/>
    </row>
    <row r="365" spans="2:50">
      <c r="B365" s="25"/>
      <c r="C365" s="608"/>
      <c r="D365" s="486"/>
      <c r="E365" s="479"/>
      <c r="F365" s="479"/>
      <c r="G365" s="479"/>
      <c r="H365" s="479"/>
      <c r="I365" s="2"/>
      <c r="J365" s="2"/>
      <c r="K365" s="2"/>
      <c r="L365" s="2"/>
      <c r="M365" s="2"/>
      <c r="N365" s="2"/>
      <c r="O365" s="5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53"/>
      <c r="AE365" s="57"/>
      <c r="AF365" s="57"/>
      <c r="AG365" s="387"/>
      <c r="AH365" s="387"/>
      <c r="AI365" s="387"/>
      <c r="AJ365" s="387"/>
      <c r="AK365" s="387"/>
      <c r="AL365" s="387"/>
      <c r="AM365" s="387"/>
      <c r="AN365" s="387"/>
      <c r="AO365" s="387"/>
      <c r="AP365" s="387"/>
      <c r="AQ365" s="221"/>
      <c r="AR365" s="221"/>
      <c r="AS365" s="221"/>
      <c r="AT365" s="10"/>
      <c r="AU365" s="10"/>
      <c r="AV365" s="10"/>
      <c r="AW365" s="10"/>
      <c r="AX365" s="10"/>
    </row>
    <row r="366" spans="2:50">
      <c r="B366" s="25"/>
      <c r="C366" s="608"/>
      <c r="D366" s="486"/>
      <c r="E366" s="479"/>
      <c r="F366" s="479"/>
      <c r="G366" s="479"/>
      <c r="H366" s="479"/>
      <c r="I366" s="2"/>
      <c r="J366" s="2"/>
      <c r="K366" s="2"/>
      <c r="L366" s="2"/>
      <c r="M366" s="2"/>
      <c r="N366" s="2"/>
      <c r="O366" s="5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53"/>
      <c r="AE366" s="57"/>
      <c r="AF366" s="57"/>
      <c r="AG366" s="387"/>
      <c r="AH366" s="387"/>
      <c r="AI366" s="387"/>
      <c r="AJ366" s="387"/>
      <c r="AK366" s="387"/>
      <c r="AL366" s="387"/>
      <c r="AM366" s="387"/>
      <c r="AN366" s="387"/>
      <c r="AO366" s="387"/>
      <c r="AP366" s="387"/>
      <c r="AQ366" s="221"/>
      <c r="AR366" s="221"/>
      <c r="AS366" s="221"/>
      <c r="AT366" s="10"/>
      <c r="AU366" s="10"/>
      <c r="AV366" s="10"/>
      <c r="AW366" s="10"/>
      <c r="AX366" s="10"/>
    </row>
    <row r="367" spans="2:50">
      <c r="B367" s="25"/>
      <c r="C367" s="608"/>
      <c r="D367" s="486"/>
      <c r="E367" s="479"/>
      <c r="F367" s="479"/>
      <c r="G367" s="479"/>
      <c r="H367" s="479"/>
      <c r="I367" s="2"/>
      <c r="J367" s="2"/>
      <c r="K367" s="2"/>
      <c r="L367" s="2"/>
      <c r="M367" s="2"/>
      <c r="N367" s="2"/>
      <c r="O367" s="5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53"/>
      <c r="AE367" s="57"/>
      <c r="AF367" s="57"/>
      <c r="AG367" s="387"/>
      <c r="AH367" s="387"/>
      <c r="AI367" s="387"/>
      <c r="AJ367" s="387"/>
      <c r="AK367" s="387"/>
      <c r="AL367" s="387"/>
      <c r="AM367" s="387"/>
      <c r="AN367" s="387"/>
      <c r="AO367" s="387"/>
      <c r="AP367" s="387"/>
      <c r="AQ367" s="221"/>
      <c r="AR367" s="221"/>
      <c r="AS367" s="221"/>
      <c r="AT367" s="10"/>
      <c r="AU367" s="10"/>
      <c r="AV367" s="10"/>
      <c r="AW367" s="10"/>
      <c r="AX367" s="10"/>
    </row>
    <row r="368" spans="2:50">
      <c r="B368" s="25"/>
      <c r="C368" s="608"/>
      <c r="D368" s="486"/>
      <c r="E368" s="479"/>
      <c r="F368" s="479"/>
      <c r="G368" s="479"/>
      <c r="H368" s="479"/>
      <c r="I368" s="2"/>
      <c r="J368" s="2"/>
      <c r="K368" s="2"/>
      <c r="L368" s="2"/>
      <c r="M368" s="2"/>
      <c r="N368" s="2"/>
      <c r="O368" s="5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53"/>
      <c r="AE368" s="57"/>
      <c r="AF368" s="57"/>
      <c r="AG368" s="387"/>
      <c r="AH368" s="387"/>
      <c r="AI368" s="387"/>
      <c r="AJ368" s="387"/>
      <c r="AK368" s="387"/>
      <c r="AL368" s="387"/>
      <c r="AM368" s="387"/>
      <c r="AN368" s="387"/>
      <c r="AO368" s="387"/>
      <c r="AP368" s="387"/>
      <c r="AQ368" s="221"/>
      <c r="AR368" s="221"/>
      <c r="AS368" s="221"/>
      <c r="AT368" s="10"/>
      <c r="AU368" s="10"/>
      <c r="AV368" s="10"/>
      <c r="AW368" s="10"/>
      <c r="AX368" s="10"/>
    </row>
    <row r="369" spans="2:50">
      <c r="B369" s="25"/>
      <c r="C369" s="608"/>
      <c r="D369" s="486"/>
      <c r="E369" s="479"/>
      <c r="F369" s="479"/>
      <c r="G369" s="479"/>
      <c r="H369" s="479"/>
      <c r="I369" s="2"/>
      <c r="J369" s="2"/>
      <c r="K369" s="2"/>
      <c r="L369" s="2"/>
      <c r="M369" s="2"/>
      <c r="N369" s="2"/>
      <c r="O369" s="5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53"/>
      <c r="AE369" s="57"/>
      <c r="AF369" s="57"/>
      <c r="AG369" s="387"/>
      <c r="AH369" s="387"/>
      <c r="AI369" s="387"/>
      <c r="AJ369" s="387"/>
      <c r="AK369" s="387"/>
      <c r="AL369" s="387"/>
      <c r="AM369" s="387"/>
      <c r="AN369" s="387"/>
      <c r="AO369" s="387"/>
      <c r="AP369" s="387"/>
      <c r="AQ369" s="221"/>
      <c r="AR369" s="221"/>
      <c r="AS369" s="221"/>
      <c r="AT369" s="10"/>
      <c r="AU369" s="10"/>
      <c r="AV369" s="10"/>
      <c r="AW369" s="10"/>
      <c r="AX369" s="10"/>
    </row>
    <row r="370" spans="2:50">
      <c r="B370" s="25"/>
      <c r="C370" s="608"/>
      <c r="D370" s="486"/>
      <c r="E370" s="479"/>
      <c r="F370" s="479"/>
      <c r="G370" s="479"/>
      <c r="H370" s="479"/>
      <c r="I370" s="2"/>
      <c r="J370" s="2"/>
      <c r="K370" s="2"/>
      <c r="L370" s="2"/>
      <c r="M370" s="2"/>
      <c r="N370" s="2"/>
      <c r="O370" s="5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53"/>
      <c r="AE370" s="57"/>
      <c r="AF370" s="57"/>
      <c r="AG370" s="387"/>
      <c r="AH370" s="387"/>
      <c r="AI370" s="387"/>
      <c r="AJ370" s="387"/>
      <c r="AK370" s="387"/>
      <c r="AL370" s="387"/>
      <c r="AM370" s="387"/>
      <c r="AN370" s="387"/>
      <c r="AO370" s="387"/>
      <c r="AP370" s="387"/>
      <c r="AQ370" s="221"/>
      <c r="AR370" s="221"/>
      <c r="AS370" s="221"/>
      <c r="AT370" s="10"/>
      <c r="AU370" s="10"/>
      <c r="AV370" s="10"/>
      <c r="AW370" s="10"/>
      <c r="AX370" s="10"/>
    </row>
    <row r="371" spans="2:50">
      <c r="B371" s="25"/>
      <c r="C371" s="608"/>
      <c r="D371" s="486"/>
      <c r="E371" s="479"/>
      <c r="F371" s="479"/>
      <c r="G371" s="479"/>
      <c r="H371" s="479"/>
      <c r="I371" s="2"/>
      <c r="J371" s="2"/>
      <c r="K371" s="2"/>
      <c r="L371" s="2"/>
      <c r="M371" s="2"/>
      <c r="N371" s="2"/>
      <c r="O371" s="5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53"/>
      <c r="AE371" s="57"/>
      <c r="AF371" s="57"/>
      <c r="AG371" s="387"/>
      <c r="AH371" s="387"/>
      <c r="AI371" s="387"/>
      <c r="AJ371" s="387"/>
      <c r="AK371" s="387"/>
      <c r="AL371" s="387"/>
      <c r="AM371" s="387"/>
      <c r="AN371" s="387"/>
      <c r="AO371" s="387"/>
      <c r="AP371" s="387"/>
      <c r="AQ371" s="221"/>
      <c r="AR371" s="221"/>
      <c r="AS371" s="221"/>
      <c r="AT371" s="10"/>
      <c r="AU371" s="10"/>
      <c r="AV371" s="10"/>
      <c r="AW371" s="10"/>
      <c r="AX371" s="10"/>
    </row>
    <row r="372" spans="2:50">
      <c r="B372" s="25"/>
      <c r="C372" s="608"/>
      <c r="D372" s="486"/>
      <c r="E372" s="479"/>
      <c r="F372" s="479"/>
      <c r="G372" s="479"/>
      <c r="H372" s="479"/>
      <c r="I372" s="2"/>
      <c r="J372" s="2"/>
      <c r="K372" s="2"/>
      <c r="L372" s="2"/>
      <c r="M372" s="2"/>
      <c r="N372" s="2"/>
      <c r="O372" s="5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53"/>
      <c r="AE372" s="57"/>
      <c r="AF372" s="57"/>
      <c r="AG372" s="387"/>
      <c r="AH372" s="387"/>
      <c r="AI372" s="387"/>
      <c r="AJ372" s="387"/>
      <c r="AK372" s="387"/>
      <c r="AL372" s="387"/>
      <c r="AM372" s="387"/>
      <c r="AN372" s="387"/>
      <c r="AO372" s="387"/>
      <c r="AP372" s="387"/>
      <c r="AQ372" s="221"/>
      <c r="AR372" s="221"/>
      <c r="AS372" s="221"/>
      <c r="AT372" s="10"/>
      <c r="AU372" s="10"/>
      <c r="AV372" s="10"/>
      <c r="AW372" s="10"/>
      <c r="AX372" s="10"/>
    </row>
    <row r="373" spans="2:50">
      <c r="B373" s="25"/>
      <c r="C373" s="608"/>
      <c r="D373" s="486"/>
      <c r="E373" s="479"/>
      <c r="F373" s="479"/>
      <c r="G373" s="479"/>
      <c r="H373" s="479"/>
      <c r="I373" s="2"/>
      <c r="J373" s="2"/>
      <c r="K373" s="2"/>
      <c r="L373" s="2"/>
      <c r="M373" s="2"/>
      <c r="N373" s="2"/>
      <c r="O373" s="5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53"/>
      <c r="AE373" s="57"/>
      <c r="AF373" s="57"/>
      <c r="AG373" s="387"/>
      <c r="AH373" s="387"/>
      <c r="AI373" s="387"/>
      <c r="AJ373" s="387"/>
      <c r="AK373" s="387"/>
      <c r="AL373" s="387"/>
      <c r="AM373" s="387"/>
      <c r="AN373" s="387"/>
      <c r="AO373" s="387"/>
      <c r="AP373" s="387"/>
      <c r="AQ373" s="221"/>
      <c r="AR373" s="221"/>
      <c r="AS373" s="221"/>
      <c r="AT373" s="10"/>
      <c r="AU373" s="10"/>
      <c r="AV373" s="10"/>
      <c r="AW373" s="10"/>
      <c r="AX373" s="10"/>
    </row>
    <row r="374" spans="2:50">
      <c r="B374" s="25"/>
      <c r="C374" s="608"/>
      <c r="D374" s="486"/>
      <c r="E374" s="479"/>
      <c r="F374" s="479"/>
      <c r="G374" s="479"/>
      <c r="H374" s="479"/>
      <c r="I374" s="2"/>
      <c r="J374" s="2"/>
      <c r="K374" s="2"/>
      <c r="L374" s="2"/>
      <c r="M374" s="2"/>
      <c r="N374" s="2"/>
      <c r="O374" s="5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53"/>
      <c r="AE374" s="57"/>
      <c r="AF374" s="57"/>
      <c r="AG374" s="387"/>
      <c r="AH374" s="387"/>
      <c r="AI374" s="387"/>
      <c r="AJ374" s="387"/>
      <c r="AK374" s="387"/>
      <c r="AL374" s="387"/>
      <c r="AM374" s="387"/>
      <c r="AN374" s="387"/>
      <c r="AO374" s="387"/>
      <c r="AP374" s="387"/>
      <c r="AQ374" s="221"/>
      <c r="AR374" s="221"/>
      <c r="AS374" s="221"/>
      <c r="AT374" s="10"/>
      <c r="AU374" s="10"/>
      <c r="AV374" s="10"/>
      <c r="AW374" s="10"/>
      <c r="AX374" s="10"/>
    </row>
    <row r="375" spans="2:50">
      <c r="B375" s="25"/>
      <c r="C375" s="608"/>
      <c r="D375" s="486"/>
      <c r="E375" s="479"/>
      <c r="F375" s="479"/>
      <c r="G375" s="479"/>
      <c r="H375" s="479"/>
      <c r="I375" s="2"/>
      <c r="J375" s="2"/>
      <c r="K375" s="2"/>
      <c r="L375" s="2"/>
      <c r="M375" s="2"/>
      <c r="N375" s="2"/>
      <c r="O375" s="5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53"/>
      <c r="AE375" s="57"/>
      <c r="AF375" s="57"/>
      <c r="AG375" s="387"/>
      <c r="AH375" s="387"/>
      <c r="AI375" s="387"/>
      <c r="AJ375" s="387"/>
      <c r="AK375" s="387"/>
      <c r="AL375" s="387"/>
      <c r="AM375" s="387"/>
      <c r="AN375" s="387"/>
      <c r="AO375" s="387"/>
      <c r="AP375" s="387"/>
      <c r="AQ375" s="221"/>
      <c r="AR375" s="221"/>
      <c r="AS375" s="221"/>
      <c r="AT375" s="10"/>
      <c r="AU375" s="10"/>
      <c r="AV375" s="10"/>
      <c r="AW375" s="10"/>
      <c r="AX375" s="10"/>
    </row>
    <row r="376" spans="2:50">
      <c r="B376" s="25"/>
      <c r="C376" s="608"/>
      <c r="D376" s="486"/>
      <c r="E376" s="479"/>
      <c r="F376" s="479"/>
      <c r="G376" s="479"/>
      <c r="H376" s="479"/>
      <c r="I376" s="2"/>
      <c r="J376" s="2"/>
      <c r="K376" s="2"/>
      <c r="L376" s="2"/>
      <c r="M376" s="2"/>
      <c r="N376" s="2"/>
      <c r="O376" s="5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53"/>
      <c r="AE376" s="57"/>
      <c r="AF376" s="57"/>
      <c r="AG376" s="387"/>
      <c r="AH376" s="387"/>
      <c r="AI376" s="387"/>
      <c r="AJ376" s="387"/>
      <c r="AK376" s="387"/>
      <c r="AL376" s="387"/>
      <c r="AM376" s="387"/>
      <c r="AN376" s="387"/>
      <c r="AO376" s="387"/>
      <c r="AP376" s="387"/>
      <c r="AQ376" s="221"/>
      <c r="AR376" s="221"/>
      <c r="AS376" s="221"/>
      <c r="AT376" s="10"/>
      <c r="AU376" s="10"/>
      <c r="AV376" s="10"/>
      <c r="AW376" s="10"/>
      <c r="AX376" s="10"/>
    </row>
    <row r="377" spans="2:50">
      <c r="B377" s="25"/>
      <c r="C377" s="608"/>
      <c r="D377" s="486"/>
      <c r="E377" s="479"/>
      <c r="F377" s="479"/>
      <c r="G377" s="479"/>
      <c r="H377" s="479"/>
      <c r="I377" s="2"/>
      <c r="J377" s="2"/>
      <c r="K377" s="2"/>
      <c r="L377" s="2"/>
      <c r="M377" s="2"/>
      <c r="N377" s="2"/>
      <c r="O377" s="5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53"/>
      <c r="AE377" s="57"/>
      <c r="AF377" s="57"/>
      <c r="AG377" s="387"/>
      <c r="AH377" s="387"/>
      <c r="AI377" s="387"/>
      <c r="AJ377" s="387"/>
      <c r="AK377" s="387"/>
      <c r="AL377" s="387"/>
      <c r="AM377" s="387"/>
      <c r="AN377" s="387"/>
      <c r="AO377" s="387"/>
      <c r="AP377" s="387"/>
      <c r="AQ377" s="221"/>
      <c r="AR377" s="221"/>
      <c r="AS377" s="221"/>
      <c r="AT377" s="10"/>
      <c r="AU377" s="10"/>
      <c r="AV377" s="10"/>
      <c r="AW377" s="10"/>
      <c r="AX377" s="10"/>
    </row>
    <row r="378" spans="2:50">
      <c r="B378" s="25"/>
      <c r="C378" s="608"/>
      <c r="D378" s="486"/>
      <c r="E378" s="479"/>
      <c r="F378" s="479"/>
      <c r="G378" s="479"/>
      <c r="H378" s="479"/>
      <c r="I378" s="2"/>
      <c r="J378" s="2"/>
      <c r="K378" s="2"/>
      <c r="L378" s="2"/>
      <c r="M378" s="2"/>
      <c r="N378" s="2"/>
      <c r="O378" s="5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53"/>
      <c r="AE378" s="57"/>
      <c r="AF378" s="57"/>
      <c r="AG378" s="387"/>
      <c r="AH378" s="387"/>
      <c r="AI378" s="387"/>
      <c r="AJ378" s="387"/>
      <c r="AK378" s="387"/>
      <c r="AL378" s="387"/>
      <c r="AM378" s="387"/>
      <c r="AN378" s="387"/>
      <c r="AO378" s="387"/>
      <c r="AP378" s="387"/>
      <c r="AQ378" s="221"/>
      <c r="AR378" s="221"/>
      <c r="AS378" s="221"/>
      <c r="AT378" s="10"/>
      <c r="AU378" s="10"/>
      <c r="AV378" s="10"/>
      <c r="AW378" s="10"/>
      <c r="AX378" s="10"/>
    </row>
    <row r="379" spans="2:50">
      <c r="B379" s="25"/>
      <c r="C379" s="608"/>
      <c r="D379" s="486"/>
      <c r="E379" s="479"/>
      <c r="F379" s="479"/>
      <c r="G379" s="479"/>
      <c r="H379" s="479"/>
      <c r="I379" s="2"/>
      <c r="J379" s="2"/>
      <c r="K379" s="2"/>
      <c r="L379" s="2"/>
      <c r="M379" s="2"/>
      <c r="N379" s="2"/>
      <c r="O379" s="5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53"/>
      <c r="AE379" s="57"/>
      <c r="AF379" s="57"/>
      <c r="AG379" s="387"/>
      <c r="AH379" s="387"/>
      <c r="AI379" s="387"/>
      <c r="AJ379" s="387"/>
      <c r="AK379" s="387"/>
      <c r="AL379" s="387"/>
      <c r="AM379" s="387"/>
      <c r="AN379" s="387"/>
      <c r="AO379" s="387"/>
      <c r="AP379" s="387"/>
      <c r="AQ379" s="221"/>
      <c r="AR379" s="221"/>
      <c r="AS379" s="221"/>
      <c r="AT379" s="10"/>
      <c r="AU379" s="10"/>
      <c r="AV379" s="10"/>
      <c r="AW379" s="10"/>
      <c r="AX379" s="10"/>
    </row>
    <row r="380" spans="2:50">
      <c r="B380" s="25"/>
      <c r="C380" s="608"/>
      <c r="D380" s="486"/>
      <c r="E380" s="479"/>
      <c r="F380" s="479"/>
      <c r="G380" s="479"/>
      <c r="H380" s="479"/>
      <c r="I380" s="2"/>
      <c r="J380" s="2"/>
      <c r="K380" s="2"/>
      <c r="L380" s="2"/>
      <c r="M380" s="2"/>
      <c r="N380" s="2"/>
      <c r="O380" s="5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53"/>
      <c r="AE380" s="57"/>
      <c r="AF380" s="57"/>
      <c r="AG380" s="387"/>
      <c r="AH380" s="387"/>
      <c r="AI380" s="387"/>
      <c r="AJ380" s="387"/>
      <c r="AK380" s="387"/>
      <c r="AL380" s="387"/>
      <c r="AM380" s="387"/>
      <c r="AN380" s="387"/>
      <c r="AO380" s="387"/>
      <c r="AP380" s="387"/>
      <c r="AQ380" s="221"/>
      <c r="AR380" s="221"/>
      <c r="AS380" s="221"/>
      <c r="AT380" s="10"/>
      <c r="AU380" s="10"/>
      <c r="AV380" s="10"/>
      <c r="AW380" s="10"/>
      <c r="AX380" s="10"/>
    </row>
    <row r="381" spans="2:50">
      <c r="B381" s="25"/>
      <c r="C381" s="608"/>
      <c r="D381" s="486"/>
      <c r="E381" s="479"/>
      <c r="F381" s="479"/>
      <c r="G381" s="479"/>
      <c r="H381" s="479"/>
      <c r="I381" s="2"/>
      <c r="J381" s="2"/>
      <c r="K381" s="2"/>
      <c r="L381" s="2"/>
      <c r="M381" s="2"/>
      <c r="N381" s="2"/>
      <c r="O381" s="5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53"/>
      <c r="AE381" s="57"/>
      <c r="AF381" s="57"/>
      <c r="AG381" s="387"/>
      <c r="AH381" s="387"/>
      <c r="AI381" s="387"/>
      <c r="AJ381" s="387"/>
      <c r="AK381" s="387"/>
      <c r="AL381" s="387"/>
      <c r="AM381" s="387"/>
      <c r="AN381" s="387"/>
      <c r="AO381" s="387"/>
      <c r="AP381" s="387"/>
      <c r="AQ381" s="221"/>
      <c r="AR381" s="221"/>
      <c r="AS381" s="221"/>
      <c r="AT381" s="10"/>
      <c r="AU381" s="10"/>
      <c r="AV381" s="10"/>
      <c r="AW381" s="10"/>
      <c r="AX381" s="10"/>
    </row>
    <row r="382" spans="2:50">
      <c r="B382" s="25"/>
      <c r="C382" s="608"/>
      <c r="D382" s="486"/>
      <c r="E382" s="479"/>
      <c r="F382" s="479"/>
      <c r="G382" s="479"/>
      <c r="H382" s="479"/>
      <c r="I382" s="2"/>
      <c r="J382" s="2"/>
      <c r="K382" s="2"/>
      <c r="L382" s="2"/>
      <c r="M382" s="2"/>
      <c r="N382" s="2"/>
      <c r="O382" s="5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53"/>
      <c r="AE382" s="57"/>
      <c r="AF382" s="57"/>
      <c r="AG382" s="387"/>
      <c r="AH382" s="387"/>
      <c r="AI382" s="387"/>
      <c r="AJ382" s="387"/>
      <c r="AK382" s="387"/>
      <c r="AL382" s="387"/>
      <c r="AM382" s="387"/>
      <c r="AN382" s="387"/>
      <c r="AO382" s="387"/>
      <c r="AP382" s="387"/>
      <c r="AQ382" s="221"/>
      <c r="AR382" s="221"/>
      <c r="AS382" s="221"/>
      <c r="AT382" s="10"/>
      <c r="AU382" s="10"/>
      <c r="AV382" s="10"/>
      <c r="AW382" s="10"/>
      <c r="AX382" s="10"/>
    </row>
    <row r="383" spans="2:50">
      <c r="B383" s="25"/>
      <c r="C383" s="608"/>
      <c r="D383" s="486"/>
      <c r="E383" s="479"/>
      <c r="F383" s="479"/>
      <c r="G383" s="479"/>
      <c r="H383" s="479"/>
      <c r="I383" s="2"/>
      <c r="J383" s="2"/>
      <c r="K383" s="2"/>
      <c r="L383" s="2"/>
      <c r="M383" s="2"/>
      <c r="N383" s="2"/>
      <c r="O383" s="5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53"/>
      <c r="AE383" s="57"/>
      <c r="AF383" s="57"/>
      <c r="AG383" s="387"/>
      <c r="AH383" s="387"/>
      <c r="AI383" s="387"/>
      <c r="AJ383" s="387"/>
      <c r="AK383" s="387"/>
      <c r="AL383" s="387"/>
      <c r="AM383" s="387"/>
      <c r="AN383" s="387"/>
      <c r="AO383" s="387"/>
      <c r="AP383" s="387"/>
      <c r="AQ383" s="221"/>
      <c r="AR383" s="221"/>
      <c r="AS383" s="221"/>
      <c r="AT383" s="10"/>
      <c r="AU383" s="10"/>
      <c r="AV383" s="10"/>
      <c r="AW383" s="10"/>
      <c r="AX383" s="10"/>
    </row>
    <row r="384" spans="2:50">
      <c r="B384" s="25"/>
      <c r="C384" s="608"/>
      <c r="D384" s="486"/>
      <c r="E384" s="479"/>
      <c r="F384" s="479"/>
      <c r="G384" s="479"/>
      <c r="H384" s="479"/>
      <c r="I384" s="2"/>
      <c r="J384" s="2"/>
      <c r="K384" s="2"/>
      <c r="L384" s="2"/>
      <c r="M384" s="2"/>
      <c r="N384" s="2"/>
      <c r="O384" s="5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53"/>
      <c r="AE384" s="57"/>
      <c r="AF384" s="57"/>
      <c r="AG384" s="387"/>
      <c r="AH384" s="387"/>
      <c r="AI384" s="387"/>
      <c r="AJ384" s="387"/>
      <c r="AK384" s="387"/>
      <c r="AL384" s="387"/>
      <c r="AM384" s="387"/>
      <c r="AN384" s="387"/>
      <c r="AO384" s="387"/>
      <c r="AP384" s="387"/>
      <c r="AQ384" s="221"/>
      <c r="AR384" s="221"/>
      <c r="AS384" s="221"/>
      <c r="AT384" s="10"/>
      <c r="AU384" s="10"/>
      <c r="AV384" s="10"/>
      <c r="AW384" s="10"/>
      <c r="AX384" s="10"/>
    </row>
    <row r="385" spans="2:50">
      <c r="B385" s="25"/>
      <c r="C385" s="608"/>
      <c r="D385" s="486"/>
      <c r="E385" s="479"/>
      <c r="F385" s="479"/>
      <c r="G385" s="479"/>
      <c r="H385" s="479"/>
      <c r="I385" s="2"/>
      <c r="J385" s="2"/>
      <c r="K385" s="2"/>
      <c r="L385" s="2"/>
      <c r="M385" s="2"/>
      <c r="N385" s="2"/>
      <c r="O385" s="5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53"/>
      <c r="AE385" s="57"/>
      <c r="AF385" s="57"/>
      <c r="AG385" s="387"/>
      <c r="AH385" s="387"/>
      <c r="AI385" s="387"/>
      <c r="AJ385" s="387"/>
      <c r="AK385" s="387"/>
      <c r="AL385" s="387"/>
      <c r="AM385" s="387"/>
      <c r="AN385" s="387"/>
      <c r="AO385" s="387"/>
      <c r="AP385" s="387"/>
      <c r="AQ385" s="221"/>
      <c r="AR385" s="221"/>
      <c r="AS385" s="221"/>
      <c r="AT385" s="10"/>
      <c r="AU385" s="10"/>
      <c r="AV385" s="10"/>
      <c r="AW385" s="10"/>
      <c r="AX385" s="10"/>
    </row>
    <row r="386" spans="2:50">
      <c r="B386" s="25"/>
      <c r="C386" s="608"/>
      <c r="D386" s="486"/>
      <c r="E386" s="479"/>
      <c r="F386" s="479"/>
      <c r="G386" s="479"/>
      <c r="H386" s="479"/>
      <c r="I386" s="2"/>
      <c r="J386" s="2"/>
      <c r="K386" s="2"/>
      <c r="L386" s="2"/>
      <c r="M386" s="2"/>
      <c r="N386" s="2"/>
      <c r="O386" s="5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53"/>
      <c r="AE386" s="57"/>
      <c r="AF386" s="57"/>
      <c r="AG386" s="387"/>
      <c r="AH386" s="387"/>
      <c r="AI386" s="387"/>
      <c r="AJ386" s="387"/>
      <c r="AK386" s="387"/>
      <c r="AL386" s="387"/>
      <c r="AM386" s="387"/>
      <c r="AN386" s="387"/>
      <c r="AO386" s="387"/>
      <c r="AP386" s="387"/>
      <c r="AQ386" s="221"/>
      <c r="AR386" s="221"/>
      <c r="AS386" s="221"/>
      <c r="AT386" s="10"/>
      <c r="AU386" s="10"/>
      <c r="AV386" s="10"/>
      <c r="AW386" s="10"/>
      <c r="AX386" s="10"/>
    </row>
    <row r="387" spans="2:50">
      <c r="D387" s="486"/>
    </row>
  </sheetData>
  <protectedRanges>
    <protectedRange algorithmName="SHA-512" hashValue="Wu67NOxuS9B1Qg6zkhN2gHjB2pYPiw05JotlL/Yx6aMXcrp5aEh2CHgx0SiK9JbbaQiZmbw2FprezZrCQwHwEg==" saltValue="qYjbclHz7zrpEE71FJ1Yuw==" spinCount="100000" sqref="I99:V101 J88 I91:V97 I9:V86 I104:V167" name="Bereich1"/>
    <protectedRange algorithmName="SHA-512" hashValue="Wu67NOxuS9B1Qg6zkhN2gHjB2pYPiw05JotlL/Yx6aMXcrp5aEh2CHgx0SiK9JbbaQiZmbw2FprezZrCQwHwEg==" saltValue="qYjbclHz7zrpEE71FJ1Yuw==" spinCount="100000" sqref="I98:V98" name="Bereich1_1"/>
    <protectedRange algorithmName="SHA-512" hashValue="Wu67NOxuS9B1Qg6zkhN2gHjB2pYPiw05JotlL/Yx6aMXcrp5aEh2CHgx0SiK9JbbaQiZmbw2FprezZrCQwHwEg==" saltValue="qYjbclHz7zrpEE71FJ1Yuw==" spinCount="100000" sqref="I87:V87 I102:V103" name="Bereich1_2"/>
    <protectedRange algorithmName="SHA-512" hashValue="Wu67NOxuS9B1Qg6zkhN2gHjB2pYPiw05JotlL/Yx6aMXcrp5aEh2CHgx0SiK9JbbaQiZmbw2FprezZrCQwHwEg==" saltValue="qYjbclHz7zrpEE71FJ1Yuw==" spinCount="100000" sqref="I89:V90 I88 K88:V88" name="Bereich1_2_1"/>
  </protectedRanges>
  <customSheetViews>
    <customSheetView guid="{A8815CF7-577B-4353-A347-CF046D6DF8BA}" scale="55" fitToPage="1" hiddenColumns="1">
      <selection activeCell="AA3" sqref="AA3"/>
      <pageMargins left="0.7" right="0.7" top="0.78740157499999996" bottom="0.78740157499999996" header="0.3" footer="0.3"/>
      <pageSetup paperSize="9" scale="13" fitToHeight="0" orientation="portrait" horizontalDpi="0" verticalDpi="0" r:id="rId1"/>
    </customSheetView>
  </customSheetViews>
  <mergeCells count="6">
    <mergeCell ref="E168:F168"/>
    <mergeCell ref="V171:AB171"/>
    <mergeCell ref="W8:AB8"/>
    <mergeCell ref="W168:AB168"/>
    <mergeCell ref="V170:AB170"/>
    <mergeCell ref="W169:AB169"/>
  </mergeCells>
  <hyperlinks>
    <hyperlink ref="D87" location="Macros!A1" display="MACRO (next page)"/>
    <hyperlink ref="E6" location="Conclusion!A1" display="Click"/>
  </hyperlinks>
  <pageMargins left="0.7" right="0.7" top="0.78740157499999996" bottom="0.78740157499999996" header="0.3" footer="0.3"/>
  <pageSetup paperSize="9" scale="15" fitToHeight="0" orientation="portrait" horizontalDpi="1200" verticalDpi="1200" r:id="rId2"/>
  <ignoredErrors>
    <ignoredError sqref="AE8 AE61:AE83 AF61:AF85 AE91:AE103 AF91:AF124 AF154:AF167 AE125:AF150 AE86 AF1:AF8 AF33:AF41 AE41 AE32:AF32 AE9:AF17 AF42:AF57 AF168:AF1048576 AF151:AF153 AF58:AF60 AF18:AF27 AE28:AE29 AF28:AF30" formulaRange="1"/>
    <ignoredError sqref="G102:G103 G125:G127 G84:G85 G151:G153 G165:G167 G41 G88:G90 G138" unlockedFormula="1"/>
    <ignoredError sqref="AC103" evalError="1"/>
    <ignoredError sqref="G86 G28:G30" formulaRange="1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BC274"/>
  <sheetViews>
    <sheetView zoomScale="70" zoomScaleNormal="70" workbookViewId="0">
      <pane ySplit="5" topLeftCell="A21" activePane="bottomLeft" state="frozen"/>
      <selection pane="bottomLeft" activeCell="J29" sqref="J29"/>
    </sheetView>
  </sheetViews>
  <sheetFormatPr baseColWidth="10" defaultColWidth="11.453125" defaultRowHeight="14.5" outlineLevelRow="1"/>
  <cols>
    <col min="1" max="1" width="7.54296875" style="27" customWidth="1"/>
    <col min="2" max="2" width="29.81640625" style="27" customWidth="1"/>
    <col min="3" max="3" width="19" style="27" customWidth="1"/>
    <col min="4" max="4" width="22.1796875" style="27" customWidth="1"/>
    <col min="5" max="5" width="16.453125" style="93" customWidth="1"/>
    <col min="6" max="7" width="11.1796875" style="27" customWidth="1"/>
    <col min="8" max="8" width="8.1796875" style="27" customWidth="1"/>
    <col min="9" max="9" width="12.54296875" style="27" customWidth="1"/>
    <col min="10" max="20" width="9" style="1" customWidth="1"/>
    <col min="21" max="21" width="9.1796875" style="1" bestFit="1" customWidth="1"/>
    <col min="22" max="22" width="9.453125" style="1" bestFit="1" customWidth="1"/>
    <col min="23" max="24" width="9.1796875" style="1" bestFit="1" customWidth="1"/>
    <col min="25" max="25" width="10.81640625" style="1" customWidth="1"/>
    <col min="26" max="29" width="1.81640625" style="1" customWidth="1"/>
    <col min="30" max="30" width="2" style="1" customWidth="1"/>
    <col min="31" max="31" width="1.81640625" style="1" customWidth="1"/>
    <col min="32" max="32" width="22.453125" style="1" customWidth="1"/>
    <col min="33" max="33" width="10.81640625" style="53" customWidth="1"/>
    <col min="34" max="34" width="12.54296875" style="57" customWidth="1"/>
    <col min="35" max="35" width="10.81640625" style="57" customWidth="1"/>
    <col min="36" max="36" width="9.81640625" style="222" customWidth="1"/>
    <col min="37" max="37" width="11.453125" style="222"/>
  </cols>
  <sheetData>
    <row r="1" spans="1:55">
      <c r="A1" s="25"/>
      <c r="B1" s="25"/>
      <c r="C1" s="25"/>
      <c r="D1" s="25"/>
      <c r="E1" s="91"/>
      <c r="F1" s="25"/>
      <c r="G1" s="25"/>
      <c r="H1" s="25"/>
      <c r="I1" s="2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J1" s="221"/>
      <c r="AK1" s="221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</row>
    <row r="2" spans="1:55" ht="89" customHeight="1" thickBot="1">
      <c r="A2" s="25"/>
      <c r="B2" s="25"/>
      <c r="C2" s="25"/>
      <c r="D2" s="25"/>
      <c r="E2" s="91"/>
      <c r="F2" s="25"/>
      <c r="G2" s="25"/>
      <c r="H2" s="25"/>
      <c r="I2" s="25"/>
      <c r="J2" s="687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8"/>
      <c r="V2" s="688"/>
      <c r="W2" s="688"/>
      <c r="X2" s="688"/>
      <c r="Y2" s="2"/>
      <c r="Z2" s="202"/>
      <c r="AA2" s="203"/>
      <c r="AB2" s="202"/>
      <c r="AC2" s="204"/>
      <c r="AD2" s="205"/>
      <c r="AE2" s="204"/>
      <c r="AF2" s="204"/>
      <c r="AG2" s="202"/>
      <c r="AH2" s="202"/>
      <c r="AI2" s="53"/>
      <c r="AJ2" s="473"/>
      <c r="AK2" s="473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</row>
    <row r="3" spans="1:55" ht="15" customHeight="1" thickBot="1">
      <c r="A3" s="25"/>
      <c r="B3" s="25"/>
      <c r="C3" s="25"/>
      <c r="D3" s="143" t="s">
        <v>171</v>
      </c>
      <c r="E3" s="143"/>
      <c r="F3" s="25"/>
      <c r="G3" s="25"/>
      <c r="H3" s="25"/>
      <c r="I3" s="90"/>
      <c r="J3" s="5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0"/>
      <c r="AA3" s="10"/>
      <c r="AB3" s="10"/>
      <c r="AC3" s="10"/>
      <c r="AD3" s="10"/>
      <c r="AE3" s="10"/>
      <c r="AF3" s="10"/>
      <c r="AG3" s="57"/>
      <c r="AI3" s="53"/>
      <c r="AJ3" s="473"/>
      <c r="AK3" s="473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</row>
    <row r="4" spans="1:55" ht="46.5" customHeight="1" thickBot="1">
      <c r="A4" s="25"/>
      <c r="B4" s="25"/>
      <c r="C4" s="25"/>
      <c r="D4" s="410" t="s">
        <v>172</v>
      </c>
      <c r="E4" s="145"/>
      <c r="F4" s="25"/>
      <c r="G4" s="25"/>
      <c r="H4" s="25"/>
      <c r="I4" s="201" t="s">
        <v>371</v>
      </c>
      <c r="J4" s="369" t="s">
        <v>127</v>
      </c>
      <c r="K4" s="370" t="s">
        <v>128</v>
      </c>
      <c r="L4" s="371" t="s">
        <v>129</v>
      </c>
      <c r="M4" s="372" t="s">
        <v>130</v>
      </c>
      <c r="N4" s="373" t="s">
        <v>131</v>
      </c>
      <c r="O4" s="374" t="s">
        <v>132</v>
      </c>
      <c r="P4" s="375" t="s">
        <v>133</v>
      </c>
      <c r="Q4" s="376" t="s">
        <v>134</v>
      </c>
      <c r="R4" s="377" t="s">
        <v>135</v>
      </c>
      <c r="S4" s="378" t="s">
        <v>136</v>
      </c>
      <c r="T4" s="379" t="s">
        <v>137</v>
      </c>
      <c r="U4" s="380" t="s">
        <v>138</v>
      </c>
      <c r="V4" s="381" t="s">
        <v>139</v>
      </c>
      <c r="W4" s="382" t="s">
        <v>140</v>
      </c>
      <c r="X4" s="383" t="s">
        <v>141</v>
      </c>
      <c r="Y4" s="2"/>
      <c r="Z4" s="2"/>
      <c r="AA4" s="2"/>
      <c r="AB4" s="2"/>
      <c r="AC4" s="2"/>
      <c r="AD4" s="2"/>
      <c r="AE4" s="2"/>
      <c r="AF4" s="2"/>
      <c r="AH4" s="53"/>
      <c r="AI4" s="53"/>
      <c r="AJ4" s="221"/>
      <c r="AK4" s="221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</row>
    <row r="5" spans="1:55" ht="45" customHeight="1" thickBot="1">
      <c r="A5" s="25"/>
      <c r="B5" s="146" t="s">
        <v>1</v>
      </c>
      <c r="C5" s="147" t="s">
        <v>0</v>
      </c>
      <c r="D5" s="411" t="s">
        <v>2</v>
      </c>
      <c r="E5" s="147" t="s">
        <v>259</v>
      </c>
      <c r="F5" s="147" t="s">
        <v>272</v>
      </c>
      <c r="G5" s="147" t="s">
        <v>273</v>
      </c>
      <c r="H5" s="147" t="s">
        <v>7</v>
      </c>
      <c r="I5" s="148" t="s">
        <v>6</v>
      </c>
      <c r="J5" s="384">
        <v>10084</v>
      </c>
      <c r="K5" s="385">
        <v>10085</v>
      </c>
      <c r="L5" s="385">
        <v>10086</v>
      </c>
      <c r="M5" s="385">
        <v>10088</v>
      </c>
      <c r="N5" s="385">
        <v>10089</v>
      </c>
      <c r="O5" s="385">
        <v>10090</v>
      </c>
      <c r="P5" s="385">
        <v>10091</v>
      </c>
      <c r="Q5" s="385">
        <v>10093</v>
      </c>
      <c r="R5" s="385">
        <v>10092</v>
      </c>
      <c r="S5" s="385">
        <v>10094</v>
      </c>
      <c r="T5" s="385">
        <v>10095</v>
      </c>
      <c r="U5" s="385">
        <v>10081</v>
      </c>
      <c r="V5" s="385">
        <v>10097</v>
      </c>
      <c r="W5" s="385">
        <v>10083</v>
      </c>
      <c r="X5" s="464">
        <v>10082</v>
      </c>
      <c r="Y5" s="140"/>
      <c r="Z5" s="675"/>
      <c r="AA5" s="675"/>
      <c r="AB5" s="675"/>
      <c r="AC5" s="675"/>
      <c r="AD5" s="675"/>
      <c r="AE5" s="689"/>
      <c r="AF5" s="149" t="s">
        <v>8</v>
      </c>
      <c r="AH5" s="57" t="s">
        <v>28</v>
      </c>
      <c r="AJ5" s="221"/>
      <c r="AK5" s="221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</row>
    <row r="6" spans="1:55" ht="20" customHeight="1" outlineLevel="1" thickBot="1">
      <c r="A6" s="685" t="s">
        <v>370</v>
      </c>
      <c r="B6" s="449"/>
      <c r="C6" s="450" t="s">
        <v>301</v>
      </c>
      <c r="D6" s="451" t="s">
        <v>280</v>
      </c>
      <c r="E6" s="450">
        <v>-10</v>
      </c>
      <c r="F6" s="450">
        <v>75</v>
      </c>
      <c r="G6" s="450">
        <v>21</v>
      </c>
      <c r="H6" s="450">
        <v>1</v>
      </c>
      <c r="I6" s="693">
        <v>239</v>
      </c>
      <c r="J6" s="452"/>
      <c r="K6" s="453"/>
      <c r="L6" s="454"/>
      <c r="M6" s="454"/>
      <c r="N6" s="454"/>
      <c r="O6" s="454"/>
      <c r="P6" s="455"/>
      <c r="Q6" s="455"/>
      <c r="R6" s="455"/>
      <c r="S6" s="455"/>
      <c r="T6" s="455"/>
      <c r="U6" s="455"/>
      <c r="V6" s="455"/>
      <c r="W6" s="455"/>
      <c r="X6" s="456"/>
      <c r="Y6" s="457"/>
      <c r="Z6" s="105"/>
      <c r="AA6" s="29"/>
      <c r="AB6" s="458"/>
      <c r="AC6" s="29"/>
      <c r="AD6" s="29"/>
      <c r="AE6" s="29"/>
      <c r="AF6" s="400">
        <f t="shared" ref="AF6:AF10" si="0">SUM(J6:X6)*I6</f>
        <v>0</v>
      </c>
      <c r="AG6" s="396"/>
      <c r="AH6" s="58">
        <v>2.5</v>
      </c>
      <c r="AI6" s="58">
        <f t="shared" ref="AI6:AI10" si="1">AH6*SUM(J6:X6)</f>
        <v>0</v>
      </c>
      <c r="AJ6" s="534"/>
      <c r="AK6" s="534"/>
      <c r="AL6" s="11"/>
      <c r="AM6" s="10"/>
      <c r="AN6" s="10"/>
      <c r="AO6" s="115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</row>
    <row r="7" spans="1:55" ht="20" customHeight="1" outlineLevel="1" thickBot="1">
      <c r="A7" s="685"/>
      <c r="B7" s="116"/>
      <c r="C7" s="409" t="s">
        <v>302</v>
      </c>
      <c r="D7" s="412" t="s">
        <v>279</v>
      </c>
      <c r="E7" s="409">
        <v>10</v>
      </c>
      <c r="F7" s="409">
        <v>75</v>
      </c>
      <c r="G7" s="409">
        <v>15</v>
      </c>
      <c r="H7" s="409">
        <v>1</v>
      </c>
      <c r="I7" s="694">
        <v>219</v>
      </c>
      <c r="J7" s="128"/>
      <c r="K7" s="126"/>
      <c r="L7" s="127"/>
      <c r="M7" s="127"/>
      <c r="N7" s="127"/>
      <c r="O7" s="127"/>
      <c r="P7" s="83"/>
      <c r="Q7" s="83"/>
      <c r="R7" s="83"/>
      <c r="S7" s="83"/>
      <c r="T7" s="83"/>
      <c r="U7" s="83"/>
      <c r="V7" s="83"/>
      <c r="W7" s="83"/>
      <c r="X7" s="138"/>
      <c r="Y7" s="136"/>
      <c r="Z7" s="106"/>
      <c r="AA7" s="559"/>
      <c r="AB7" s="570"/>
      <c r="AC7" s="559"/>
      <c r="AD7" s="559"/>
      <c r="AE7" s="559"/>
      <c r="AF7" s="459">
        <f t="shared" si="0"/>
        <v>0</v>
      </c>
      <c r="AG7" s="396"/>
      <c r="AH7" s="58">
        <v>2.5</v>
      </c>
      <c r="AI7" s="58">
        <f t="shared" si="1"/>
        <v>0</v>
      </c>
      <c r="AJ7" s="534"/>
      <c r="AK7" s="534"/>
      <c r="AL7" s="11"/>
      <c r="AM7" s="10"/>
      <c r="AN7" s="10"/>
      <c r="AO7" s="115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</row>
    <row r="8" spans="1:55" ht="20" customHeight="1" outlineLevel="1" thickBot="1">
      <c r="A8" s="685"/>
      <c r="B8" s="116"/>
      <c r="C8" s="409" t="s">
        <v>303</v>
      </c>
      <c r="D8" s="412" t="s">
        <v>278</v>
      </c>
      <c r="E8" s="409">
        <v>20</v>
      </c>
      <c r="F8" s="409">
        <v>75</v>
      </c>
      <c r="G8" s="409">
        <v>18</v>
      </c>
      <c r="H8" s="409">
        <v>1</v>
      </c>
      <c r="I8" s="694">
        <v>225</v>
      </c>
      <c r="J8" s="128"/>
      <c r="K8" s="126"/>
      <c r="L8" s="127"/>
      <c r="M8" s="127"/>
      <c r="N8" s="127"/>
      <c r="O8" s="127"/>
      <c r="P8" s="83"/>
      <c r="Q8" s="83"/>
      <c r="R8" s="83"/>
      <c r="S8" s="83"/>
      <c r="T8" s="83"/>
      <c r="U8" s="83"/>
      <c r="V8" s="83"/>
      <c r="W8" s="83"/>
      <c r="X8" s="138"/>
      <c r="Y8" s="136"/>
      <c r="Z8" s="106"/>
      <c r="AA8" s="559"/>
      <c r="AB8" s="570"/>
      <c r="AC8" s="559"/>
      <c r="AD8" s="559"/>
      <c r="AE8" s="559"/>
      <c r="AF8" s="459">
        <f t="shared" si="0"/>
        <v>0</v>
      </c>
      <c r="AG8" s="396"/>
      <c r="AH8" s="58">
        <v>2.5</v>
      </c>
      <c r="AI8" s="58">
        <f t="shared" si="1"/>
        <v>0</v>
      </c>
      <c r="AJ8" s="534"/>
      <c r="AK8" s="534"/>
      <c r="AL8" s="11"/>
      <c r="AM8" s="10"/>
      <c r="AN8" s="10"/>
      <c r="AO8" s="115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</row>
    <row r="9" spans="1:55" ht="20" customHeight="1" outlineLevel="1" thickBot="1">
      <c r="A9" s="685"/>
      <c r="B9" s="116"/>
      <c r="C9" s="409" t="s">
        <v>304</v>
      </c>
      <c r="D9" s="412" t="s">
        <v>277</v>
      </c>
      <c r="E9" s="409">
        <v>20</v>
      </c>
      <c r="F9" s="409">
        <v>55</v>
      </c>
      <c r="G9" s="409">
        <v>15</v>
      </c>
      <c r="H9" s="409">
        <v>1</v>
      </c>
      <c r="I9" s="694">
        <v>174</v>
      </c>
      <c r="J9" s="128"/>
      <c r="K9" s="126"/>
      <c r="L9" s="127"/>
      <c r="M9" s="127"/>
      <c r="N9" s="127"/>
      <c r="O9" s="127"/>
      <c r="P9" s="83"/>
      <c r="Q9" s="83"/>
      <c r="R9" s="83"/>
      <c r="S9" s="83"/>
      <c r="T9" s="83"/>
      <c r="U9" s="83"/>
      <c r="V9" s="83"/>
      <c r="W9" s="83"/>
      <c r="X9" s="138"/>
      <c r="Y9" s="136"/>
      <c r="Z9" s="106"/>
      <c r="AA9" s="559"/>
      <c r="AB9" s="570"/>
      <c r="AC9" s="559"/>
      <c r="AD9" s="559"/>
      <c r="AE9" s="559"/>
      <c r="AF9" s="459">
        <f t="shared" si="0"/>
        <v>0</v>
      </c>
      <c r="AG9" s="396"/>
      <c r="AH9" s="58">
        <v>1.3</v>
      </c>
      <c r="AI9" s="58">
        <f t="shared" si="1"/>
        <v>0</v>
      </c>
      <c r="AJ9" s="534"/>
      <c r="AK9" s="534"/>
      <c r="AL9" s="11"/>
      <c r="AM9" s="10"/>
      <c r="AN9" s="10"/>
      <c r="AO9" s="115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</row>
    <row r="10" spans="1:55" ht="20" customHeight="1" outlineLevel="1" thickBot="1">
      <c r="A10" s="685"/>
      <c r="B10" s="141"/>
      <c r="C10" s="557" t="s">
        <v>305</v>
      </c>
      <c r="D10" s="572" t="s">
        <v>276</v>
      </c>
      <c r="E10" s="557">
        <v>30</v>
      </c>
      <c r="F10" s="557">
        <v>55</v>
      </c>
      <c r="G10" s="557">
        <v>14</v>
      </c>
      <c r="H10" s="557">
        <v>1</v>
      </c>
      <c r="I10" s="694">
        <v>161</v>
      </c>
      <c r="J10" s="132"/>
      <c r="K10" s="129"/>
      <c r="L10" s="130"/>
      <c r="M10" s="130"/>
      <c r="N10" s="130"/>
      <c r="O10" s="130"/>
      <c r="P10" s="88"/>
      <c r="Q10" s="88"/>
      <c r="R10" s="88"/>
      <c r="S10" s="88"/>
      <c r="T10" s="88"/>
      <c r="U10" s="88"/>
      <c r="V10" s="88"/>
      <c r="W10" s="88"/>
      <c r="X10" s="131"/>
      <c r="Y10" s="558"/>
      <c r="Z10" s="106"/>
      <c r="AA10" s="559"/>
      <c r="AB10" s="570"/>
      <c r="AC10" s="559"/>
      <c r="AD10" s="559"/>
      <c r="AE10" s="559"/>
      <c r="AF10" s="573">
        <f t="shared" si="0"/>
        <v>0</v>
      </c>
      <c r="AG10" s="396"/>
      <c r="AH10" s="58">
        <v>1.3</v>
      </c>
      <c r="AI10" s="58">
        <f t="shared" si="1"/>
        <v>0</v>
      </c>
      <c r="AJ10" s="534"/>
      <c r="AK10" s="534"/>
      <c r="AL10" s="11"/>
      <c r="AM10" s="10"/>
      <c r="AN10" s="10"/>
      <c r="AO10" s="115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</row>
    <row r="11" spans="1:55" ht="80" customHeight="1" outlineLevel="1" thickBot="1">
      <c r="A11" s="685"/>
      <c r="B11" s="449"/>
      <c r="C11" s="450">
        <v>10820</v>
      </c>
      <c r="D11" s="574" t="s">
        <v>289</v>
      </c>
      <c r="E11" s="575" t="s">
        <v>317</v>
      </c>
      <c r="F11" s="450" t="s">
        <v>274</v>
      </c>
      <c r="G11" s="450" t="s">
        <v>275</v>
      </c>
      <c r="H11" s="450">
        <v>5</v>
      </c>
      <c r="I11" s="693">
        <v>967</v>
      </c>
      <c r="J11" s="452"/>
      <c r="K11" s="453"/>
      <c r="L11" s="454"/>
      <c r="M11" s="454"/>
      <c r="N11" s="454"/>
      <c r="O11" s="454"/>
      <c r="P11" s="455"/>
      <c r="Q11" s="455"/>
      <c r="R11" s="455"/>
      <c r="S11" s="455"/>
      <c r="T11" s="455"/>
      <c r="U11" s="455"/>
      <c r="V11" s="455"/>
      <c r="W11" s="455"/>
      <c r="X11" s="456"/>
      <c r="Y11" s="457"/>
      <c r="Z11" s="105"/>
      <c r="AA11" s="29"/>
      <c r="AB11" s="458"/>
      <c r="AC11" s="29"/>
      <c r="AD11" s="29"/>
      <c r="AE11" s="29"/>
      <c r="AF11" s="400">
        <f>SUM(J11:X11)*I11</f>
        <v>0</v>
      </c>
      <c r="AG11" s="396"/>
      <c r="AH11" s="58">
        <f>SUM(AH6:AH10)</f>
        <v>10.100000000000001</v>
      </c>
      <c r="AI11" s="58">
        <f>AH11*SUM(J11:X11)</f>
        <v>0</v>
      </c>
      <c r="AJ11" s="534"/>
      <c r="AK11" s="534"/>
      <c r="AL11" s="11"/>
      <c r="AM11" s="10"/>
      <c r="AN11" s="10"/>
      <c r="AO11" s="115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</row>
    <row r="12" spans="1:55" ht="80" customHeight="1" outlineLevel="1" thickBot="1">
      <c r="A12" s="685"/>
      <c r="B12" s="135"/>
      <c r="C12" s="460">
        <v>10824</v>
      </c>
      <c r="D12" s="461" t="s">
        <v>318</v>
      </c>
      <c r="E12" s="571" t="s">
        <v>317</v>
      </c>
      <c r="F12" s="460" t="s">
        <v>274</v>
      </c>
      <c r="G12" s="460" t="s">
        <v>275</v>
      </c>
      <c r="H12" s="460">
        <f>H6+H7+H8+(2*H9+2*H10)</f>
        <v>7</v>
      </c>
      <c r="I12" s="695">
        <v>1285</v>
      </c>
      <c r="J12" s="397"/>
      <c r="K12" s="462"/>
      <c r="L12" s="139"/>
      <c r="M12" s="139"/>
      <c r="N12" s="139"/>
      <c r="O12" s="139"/>
      <c r="P12" s="101"/>
      <c r="Q12" s="101"/>
      <c r="R12" s="101"/>
      <c r="S12" s="101"/>
      <c r="T12" s="101"/>
      <c r="U12" s="101"/>
      <c r="V12" s="101"/>
      <c r="W12" s="101"/>
      <c r="X12" s="463"/>
      <c r="Y12" s="560"/>
      <c r="Z12" s="107"/>
      <c r="AA12" s="34"/>
      <c r="AB12" s="196"/>
      <c r="AC12" s="34"/>
      <c r="AD12" s="34"/>
      <c r="AE12" s="34"/>
      <c r="AF12" s="459">
        <f>SUM(J12:X12)*I12</f>
        <v>0</v>
      </c>
      <c r="AG12" s="396"/>
      <c r="AH12" s="58">
        <f>AH6+AH7+AH8+(2*AH9+2*AH10)</f>
        <v>12.7</v>
      </c>
      <c r="AI12" s="58">
        <f>AH12*SUM(J12:X12)</f>
        <v>0</v>
      </c>
      <c r="AJ12" s="534"/>
      <c r="AK12" s="534"/>
      <c r="AL12" s="11"/>
      <c r="AM12" s="10"/>
      <c r="AN12" s="10"/>
      <c r="AO12" s="115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</row>
    <row r="13" spans="1:55" ht="20" customHeight="1" outlineLevel="1" thickBot="1">
      <c r="A13" s="685"/>
      <c r="B13" s="449"/>
      <c r="C13" s="580" t="s">
        <v>142</v>
      </c>
      <c r="D13" s="581" t="s">
        <v>158</v>
      </c>
      <c r="E13" s="580">
        <v>20</v>
      </c>
      <c r="F13" s="580">
        <v>83</v>
      </c>
      <c r="G13" s="580">
        <v>16</v>
      </c>
      <c r="H13" s="580">
        <v>1</v>
      </c>
      <c r="I13" s="693">
        <v>196</v>
      </c>
      <c r="J13" s="452"/>
      <c r="K13" s="453"/>
      <c r="L13" s="454"/>
      <c r="M13" s="454"/>
      <c r="N13" s="454"/>
      <c r="O13" s="454"/>
      <c r="P13" s="455"/>
      <c r="Q13" s="455"/>
      <c r="R13" s="455"/>
      <c r="S13" s="455"/>
      <c r="T13" s="455"/>
      <c r="U13" s="455"/>
      <c r="V13" s="455"/>
      <c r="W13" s="455"/>
      <c r="X13" s="456"/>
      <c r="Y13" s="457"/>
      <c r="Z13" s="105"/>
      <c r="AA13" s="29"/>
      <c r="AB13" s="559"/>
      <c r="AC13" s="29"/>
      <c r="AD13" s="29"/>
      <c r="AE13" s="30"/>
      <c r="AF13" s="400">
        <f>SUM(J13:X13)*I13</f>
        <v>0</v>
      </c>
      <c r="AG13" s="396"/>
      <c r="AH13" s="58">
        <v>2.7</v>
      </c>
      <c r="AI13" s="58">
        <f>AH13*SUM(J13:X13)</f>
        <v>0</v>
      </c>
      <c r="AJ13" s="534"/>
      <c r="AK13" s="534"/>
      <c r="AL13" s="11"/>
      <c r="AM13" s="10"/>
      <c r="AN13" s="10"/>
      <c r="AO13" s="115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</row>
    <row r="14" spans="1:55" ht="20" customHeight="1" outlineLevel="1" thickBot="1">
      <c r="A14" s="685"/>
      <c r="B14" s="116"/>
      <c r="C14" s="405" t="s">
        <v>144</v>
      </c>
      <c r="D14" s="413" t="s">
        <v>159</v>
      </c>
      <c r="E14" s="405">
        <v>5</v>
      </c>
      <c r="F14" s="405">
        <v>57</v>
      </c>
      <c r="G14" s="405">
        <v>14</v>
      </c>
      <c r="H14" s="405">
        <v>1</v>
      </c>
      <c r="I14" s="694">
        <v>153</v>
      </c>
      <c r="J14" s="128"/>
      <c r="K14" s="126"/>
      <c r="L14" s="127"/>
      <c r="M14" s="127"/>
      <c r="N14" s="127"/>
      <c r="O14" s="127"/>
      <c r="P14" s="83"/>
      <c r="Q14" s="83"/>
      <c r="R14" s="83"/>
      <c r="S14" s="83"/>
      <c r="T14" s="83"/>
      <c r="U14" s="83"/>
      <c r="V14" s="83"/>
      <c r="W14" s="83"/>
      <c r="X14" s="138"/>
      <c r="Y14" s="136"/>
      <c r="Z14" s="106"/>
      <c r="AA14" s="559"/>
      <c r="AB14" s="559"/>
      <c r="AC14" s="559"/>
      <c r="AD14" s="559"/>
      <c r="AE14" s="31"/>
      <c r="AF14" s="459">
        <f t="shared" ref="AF14:AF20" si="2">SUM(J14:X14)*I14</f>
        <v>0</v>
      </c>
      <c r="AG14" s="396"/>
      <c r="AH14" s="58">
        <v>1.6</v>
      </c>
      <c r="AI14" s="58">
        <f t="shared" ref="AI14:AI55" si="3">AH14*SUM(J14:X14)</f>
        <v>0</v>
      </c>
      <c r="AJ14" s="534"/>
      <c r="AK14" s="534"/>
      <c r="AL14" s="11"/>
      <c r="AM14" s="10"/>
      <c r="AN14" s="10"/>
      <c r="AO14" s="115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</row>
    <row r="15" spans="1:55" ht="20" customHeight="1" outlineLevel="1" thickBot="1">
      <c r="A15" s="685"/>
      <c r="B15" s="116"/>
      <c r="C15" s="405" t="s">
        <v>146</v>
      </c>
      <c r="D15" s="413" t="s">
        <v>160</v>
      </c>
      <c r="E15" s="405">
        <v>30</v>
      </c>
      <c r="F15" s="405">
        <v>63</v>
      </c>
      <c r="G15" s="405">
        <v>16</v>
      </c>
      <c r="H15" s="405">
        <v>1</v>
      </c>
      <c r="I15" s="694">
        <v>155</v>
      </c>
      <c r="J15" s="128"/>
      <c r="K15" s="126"/>
      <c r="L15" s="127"/>
      <c r="M15" s="127"/>
      <c r="N15" s="127"/>
      <c r="O15" s="127"/>
      <c r="P15" s="83"/>
      <c r="Q15" s="83"/>
      <c r="R15" s="83"/>
      <c r="S15" s="83"/>
      <c r="T15" s="83"/>
      <c r="U15" s="83"/>
      <c r="V15" s="83"/>
      <c r="W15" s="83"/>
      <c r="X15" s="138"/>
      <c r="Y15" s="136"/>
      <c r="Z15" s="106"/>
      <c r="AA15" s="559"/>
      <c r="AB15" s="559"/>
      <c r="AC15" s="559"/>
      <c r="AD15" s="559"/>
      <c r="AE15" s="31"/>
      <c r="AF15" s="459">
        <f t="shared" si="2"/>
        <v>0</v>
      </c>
      <c r="AG15" s="396"/>
      <c r="AH15" s="58">
        <v>1.7</v>
      </c>
      <c r="AI15" s="58">
        <f t="shared" si="3"/>
        <v>0</v>
      </c>
      <c r="AJ15" s="534"/>
      <c r="AK15" s="534"/>
      <c r="AL15" s="11"/>
      <c r="AM15" s="10"/>
      <c r="AN15" s="10"/>
      <c r="AO15" s="115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</row>
    <row r="16" spans="1:55" ht="20" customHeight="1" outlineLevel="1" thickBot="1">
      <c r="A16" s="685"/>
      <c r="B16" s="116"/>
      <c r="C16" s="405" t="s">
        <v>148</v>
      </c>
      <c r="D16" s="413" t="s">
        <v>161</v>
      </c>
      <c r="E16" s="405">
        <v>25</v>
      </c>
      <c r="F16" s="405">
        <v>64</v>
      </c>
      <c r="G16" s="405">
        <v>11</v>
      </c>
      <c r="H16" s="405">
        <v>1</v>
      </c>
      <c r="I16" s="694">
        <v>156</v>
      </c>
      <c r="J16" s="128"/>
      <c r="K16" s="126"/>
      <c r="L16" s="127"/>
      <c r="M16" s="127"/>
      <c r="N16" s="127"/>
      <c r="O16" s="127"/>
      <c r="P16" s="83"/>
      <c r="Q16" s="83"/>
      <c r="R16" s="83"/>
      <c r="S16" s="83"/>
      <c r="T16" s="83"/>
      <c r="U16" s="83"/>
      <c r="V16" s="83"/>
      <c r="W16" s="83"/>
      <c r="X16" s="138"/>
      <c r="Y16" s="136"/>
      <c r="Z16" s="106"/>
      <c r="AA16" s="559"/>
      <c r="AB16" s="559"/>
      <c r="AC16" s="559"/>
      <c r="AD16" s="559"/>
      <c r="AE16" s="31"/>
      <c r="AF16" s="459">
        <f t="shared" si="2"/>
        <v>0</v>
      </c>
      <c r="AG16" s="396"/>
      <c r="AH16" s="58">
        <v>1.7</v>
      </c>
      <c r="AI16" s="58">
        <f t="shared" si="3"/>
        <v>0</v>
      </c>
      <c r="AJ16" s="534"/>
      <c r="AK16" s="534"/>
      <c r="AL16" s="11"/>
      <c r="AM16" s="10"/>
      <c r="AN16" s="10"/>
      <c r="AO16" s="115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</row>
    <row r="17" spans="1:55" ht="20" customHeight="1" outlineLevel="1" thickBot="1">
      <c r="A17" s="685"/>
      <c r="B17" s="116"/>
      <c r="C17" s="405" t="s">
        <v>150</v>
      </c>
      <c r="D17" s="413" t="s">
        <v>162</v>
      </c>
      <c r="E17" s="405">
        <v>-5</v>
      </c>
      <c r="F17" s="405">
        <v>70</v>
      </c>
      <c r="G17" s="405">
        <v>11</v>
      </c>
      <c r="H17" s="405">
        <v>1</v>
      </c>
      <c r="I17" s="694">
        <v>161</v>
      </c>
      <c r="J17" s="128"/>
      <c r="K17" s="126"/>
      <c r="L17" s="127"/>
      <c r="M17" s="127"/>
      <c r="N17" s="127"/>
      <c r="O17" s="127"/>
      <c r="P17" s="83"/>
      <c r="Q17" s="83"/>
      <c r="R17" s="83"/>
      <c r="S17" s="83"/>
      <c r="T17" s="83"/>
      <c r="U17" s="83"/>
      <c r="V17" s="83"/>
      <c r="W17" s="83"/>
      <c r="X17" s="138"/>
      <c r="Y17" s="136"/>
      <c r="Z17" s="106"/>
      <c r="AA17" s="559"/>
      <c r="AB17" s="559"/>
      <c r="AC17" s="559"/>
      <c r="AD17" s="559"/>
      <c r="AE17" s="31"/>
      <c r="AF17" s="459">
        <f t="shared" si="2"/>
        <v>0</v>
      </c>
      <c r="AG17" s="396"/>
      <c r="AH17" s="58">
        <v>1.8</v>
      </c>
      <c r="AI17" s="58">
        <f t="shared" si="3"/>
        <v>0</v>
      </c>
      <c r="AJ17" s="534"/>
      <c r="AK17" s="534"/>
      <c r="AL17" s="11"/>
      <c r="AM17" s="10"/>
      <c r="AN17" s="10"/>
      <c r="AO17" s="115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</row>
    <row r="18" spans="1:55" ht="20" customHeight="1" outlineLevel="1" thickBot="1">
      <c r="A18" s="685"/>
      <c r="B18" s="116"/>
      <c r="C18" s="405" t="s">
        <v>152</v>
      </c>
      <c r="D18" s="413" t="s">
        <v>163</v>
      </c>
      <c r="E18" s="405">
        <v>3</v>
      </c>
      <c r="F18" s="405">
        <v>64</v>
      </c>
      <c r="G18" s="405">
        <v>16</v>
      </c>
      <c r="H18" s="405">
        <v>1</v>
      </c>
      <c r="I18" s="694">
        <v>164</v>
      </c>
      <c r="J18" s="128"/>
      <c r="K18" s="126"/>
      <c r="L18" s="127"/>
      <c r="M18" s="127"/>
      <c r="N18" s="127"/>
      <c r="O18" s="127"/>
      <c r="P18" s="83"/>
      <c r="Q18" s="83"/>
      <c r="R18" s="83"/>
      <c r="S18" s="83"/>
      <c r="T18" s="83"/>
      <c r="U18" s="83"/>
      <c r="V18" s="83"/>
      <c r="W18" s="83"/>
      <c r="X18" s="138"/>
      <c r="Y18" s="136"/>
      <c r="Z18" s="106"/>
      <c r="AA18" s="559"/>
      <c r="AB18" s="559"/>
      <c r="AC18" s="559"/>
      <c r="AD18" s="559"/>
      <c r="AE18" s="31"/>
      <c r="AF18" s="459">
        <f t="shared" si="2"/>
        <v>0</v>
      </c>
      <c r="AG18" s="396"/>
      <c r="AH18" s="58">
        <v>1.9</v>
      </c>
      <c r="AI18" s="58">
        <f t="shared" si="3"/>
        <v>0</v>
      </c>
      <c r="AJ18" s="534"/>
      <c r="AK18" s="534"/>
      <c r="AL18" s="11"/>
      <c r="AM18" s="10"/>
      <c r="AN18" s="10"/>
      <c r="AO18" s="115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</row>
    <row r="19" spans="1:55" ht="20" customHeight="1" outlineLevel="1" thickBot="1">
      <c r="A19" s="685"/>
      <c r="B19" s="116"/>
      <c r="C19" s="405" t="s">
        <v>154</v>
      </c>
      <c r="D19" s="413" t="s">
        <v>164</v>
      </c>
      <c r="E19" s="405">
        <v>10</v>
      </c>
      <c r="F19" s="405">
        <v>62</v>
      </c>
      <c r="G19" s="405">
        <v>16</v>
      </c>
      <c r="H19" s="405">
        <v>1</v>
      </c>
      <c r="I19" s="694">
        <v>166</v>
      </c>
      <c r="J19" s="128"/>
      <c r="K19" s="126"/>
      <c r="L19" s="127"/>
      <c r="M19" s="127"/>
      <c r="N19" s="127"/>
      <c r="O19" s="127"/>
      <c r="P19" s="83"/>
      <c r="Q19" s="83"/>
      <c r="R19" s="83"/>
      <c r="S19" s="83"/>
      <c r="T19" s="83"/>
      <c r="U19" s="83"/>
      <c r="V19" s="83"/>
      <c r="W19" s="83"/>
      <c r="X19" s="138"/>
      <c r="Y19" s="136"/>
      <c r="Z19" s="106"/>
      <c r="AA19" s="559"/>
      <c r="AB19" s="559"/>
      <c r="AC19" s="559"/>
      <c r="AD19" s="559"/>
      <c r="AE19" s="31"/>
      <c r="AF19" s="459">
        <f t="shared" si="2"/>
        <v>0</v>
      </c>
      <c r="AG19" s="396"/>
      <c r="AH19" s="58">
        <v>2.1</v>
      </c>
      <c r="AI19" s="58">
        <f t="shared" si="3"/>
        <v>0</v>
      </c>
      <c r="AJ19" s="534"/>
      <c r="AK19" s="534"/>
      <c r="AL19" s="11"/>
      <c r="AM19" s="10"/>
      <c r="AN19" s="10"/>
      <c r="AO19" s="115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</row>
    <row r="20" spans="1:55" ht="20" customHeight="1" outlineLevel="1" thickBot="1">
      <c r="A20" s="685"/>
      <c r="B20" s="141"/>
      <c r="C20" s="405" t="s">
        <v>156</v>
      </c>
      <c r="D20" s="576" t="s">
        <v>165</v>
      </c>
      <c r="E20" s="562">
        <v>-5</v>
      </c>
      <c r="F20" s="562">
        <v>64</v>
      </c>
      <c r="G20" s="562">
        <v>14</v>
      </c>
      <c r="H20" s="562">
        <v>1</v>
      </c>
      <c r="I20" s="694">
        <v>164</v>
      </c>
      <c r="J20" s="132"/>
      <c r="K20" s="129"/>
      <c r="L20" s="130"/>
      <c r="M20" s="130"/>
      <c r="N20" s="130"/>
      <c r="O20" s="130"/>
      <c r="P20" s="88"/>
      <c r="Q20" s="88"/>
      <c r="R20" s="88"/>
      <c r="S20" s="88"/>
      <c r="T20" s="88"/>
      <c r="U20" s="88"/>
      <c r="V20" s="88"/>
      <c r="W20" s="88"/>
      <c r="X20" s="131"/>
      <c r="Y20" s="558"/>
      <c r="Z20" s="106"/>
      <c r="AA20" s="559"/>
      <c r="AB20" s="559"/>
      <c r="AC20" s="559"/>
      <c r="AD20" s="559"/>
      <c r="AE20" s="31"/>
      <c r="AF20" s="459">
        <f t="shared" si="2"/>
        <v>0</v>
      </c>
      <c r="AG20" s="396"/>
      <c r="AH20" s="58">
        <v>1.9</v>
      </c>
      <c r="AI20" s="58">
        <f t="shared" si="3"/>
        <v>0</v>
      </c>
      <c r="AJ20" s="534"/>
      <c r="AK20" s="534"/>
      <c r="AL20" s="11"/>
      <c r="AM20" s="10"/>
      <c r="AN20" s="10"/>
      <c r="AO20" s="115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</row>
    <row r="21" spans="1:55" ht="80" customHeight="1" thickBot="1">
      <c r="A21" s="685"/>
      <c r="B21" s="584"/>
      <c r="C21" s="460">
        <v>910791</v>
      </c>
      <c r="D21" s="415" t="s">
        <v>282</v>
      </c>
      <c r="E21" s="585"/>
      <c r="F21" s="586"/>
      <c r="G21" s="586"/>
      <c r="H21" s="586">
        <v>8</v>
      </c>
      <c r="I21" s="696">
        <f>1280</f>
        <v>1280</v>
      </c>
      <c r="J21" s="587"/>
      <c r="K21" s="588"/>
      <c r="L21" s="589"/>
      <c r="M21" s="589"/>
      <c r="N21" s="589"/>
      <c r="O21" s="589"/>
      <c r="P21" s="590"/>
      <c r="Q21" s="590"/>
      <c r="R21" s="590"/>
      <c r="S21" s="590"/>
      <c r="T21" s="590"/>
      <c r="U21" s="590"/>
      <c r="V21" s="590"/>
      <c r="W21" s="590"/>
      <c r="X21" s="591"/>
      <c r="Y21" s="592"/>
      <c r="Z21" s="107"/>
      <c r="AA21" s="34"/>
      <c r="AB21" s="34"/>
      <c r="AC21" s="34"/>
      <c r="AD21" s="34"/>
      <c r="AE21" s="35"/>
      <c r="AF21" s="582">
        <f>SUM(J21:X21)*I21</f>
        <v>0</v>
      </c>
      <c r="AG21" s="396"/>
      <c r="AH21" s="58">
        <f>SUM(AH13:AH20)</f>
        <v>15.400000000000002</v>
      </c>
      <c r="AI21" s="58">
        <f t="shared" si="3"/>
        <v>0</v>
      </c>
      <c r="AJ21" s="534"/>
      <c r="AK21" s="534"/>
      <c r="AL21" s="11"/>
      <c r="AM21" s="10"/>
      <c r="AN21" s="10"/>
      <c r="AO21" s="115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</row>
    <row r="22" spans="1:55" ht="20" customHeight="1" outlineLevel="1" thickBot="1">
      <c r="A22" s="685"/>
      <c r="B22" s="116"/>
      <c r="C22" s="405" t="s">
        <v>355</v>
      </c>
      <c r="D22" s="583" t="s">
        <v>362</v>
      </c>
      <c r="E22" s="593" t="s">
        <v>202</v>
      </c>
      <c r="F22" s="405">
        <v>65</v>
      </c>
      <c r="G22" s="405">
        <v>15</v>
      </c>
      <c r="H22" s="405">
        <v>1</v>
      </c>
      <c r="I22" s="694">
        <v>210</v>
      </c>
      <c r="J22" s="128"/>
      <c r="K22" s="126"/>
      <c r="L22" s="127"/>
      <c r="M22" s="127"/>
      <c r="N22" s="127"/>
      <c r="O22" s="127"/>
      <c r="P22" s="83"/>
      <c r="Q22" s="83"/>
      <c r="R22" s="83"/>
      <c r="S22" s="83"/>
      <c r="T22" s="83"/>
      <c r="U22" s="83"/>
      <c r="V22" s="83"/>
      <c r="W22" s="83"/>
      <c r="X22" s="138"/>
      <c r="Y22" s="136"/>
      <c r="Z22" s="106"/>
      <c r="AA22" s="561"/>
      <c r="AB22" s="561"/>
      <c r="AC22" s="561"/>
      <c r="AD22" s="561"/>
      <c r="AE22" s="31"/>
      <c r="AF22" s="579">
        <f t="shared" ref="AF22:AF29" si="4">SUM(J22:X22)*I22</f>
        <v>0</v>
      </c>
      <c r="AG22" s="396"/>
      <c r="AH22" s="597">
        <v>1.69</v>
      </c>
      <c r="AI22" s="58">
        <f t="shared" si="3"/>
        <v>0</v>
      </c>
      <c r="AJ22" s="534"/>
      <c r="AK22" s="534"/>
      <c r="AL22" s="11"/>
      <c r="AM22" s="10"/>
      <c r="AN22" s="10"/>
      <c r="AO22" s="115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</row>
    <row r="23" spans="1:55" ht="20" customHeight="1" outlineLevel="1" thickBot="1">
      <c r="A23" s="685"/>
      <c r="B23" s="116"/>
      <c r="C23" s="405" t="s">
        <v>356</v>
      </c>
      <c r="D23" s="413" t="s">
        <v>363</v>
      </c>
      <c r="E23" s="593" t="s">
        <v>202</v>
      </c>
      <c r="F23" s="405">
        <v>65</v>
      </c>
      <c r="G23" s="405">
        <v>9</v>
      </c>
      <c r="H23" s="405">
        <v>1</v>
      </c>
      <c r="I23" s="694">
        <v>190</v>
      </c>
      <c r="J23" s="128"/>
      <c r="K23" s="126"/>
      <c r="L23" s="127"/>
      <c r="M23" s="127"/>
      <c r="N23" s="127"/>
      <c r="O23" s="127"/>
      <c r="P23" s="83"/>
      <c r="Q23" s="83"/>
      <c r="R23" s="83"/>
      <c r="S23" s="83"/>
      <c r="T23" s="83"/>
      <c r="U23" s="83"/>
      <c r="V23" s="83"/>
      <c r="W23" s="83"/>
      <c r="X23" s="138"/>
      <c r="Y23" s="136"/>
      <c r="Z23" s="106"/>
      <c r="AA23" s="559"/>
      <c r="AB23" s="559"/>
      <c r="AC23" s="559"/>
      <c r="AD23" s="559"/>
      <c r="AE23" s="31"/>
      <c r="AF23" s="579">
        <f t="shared" si="4"/>
        <v>0</v>
      </c>
      <c r="AG23" s="396"/>
      <c r="AH23" s="597">
        <v>1.47</v>
      </c>
      <c r="AI23" s="58">
        <f t="shared" si="3"/>
        <v>0</v>
      </c>
      <c r="AJ23" s="534"/>
      <c r="AK23" s="534"/>
      <c r="AL23" s="11"/>
      <c r="AM23" s="10"/>
      <c r="AN23" s="10"/>
      <c r="AO23" s="115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</row>
    <row r="24" spans="1:55" ht="20" customHeight="1" outlineLevel="1" thickBot="1">
      <c r="A24" s="685"/>
      <c r="B24" s="116"/>
      <c r="C24" s="405" t="s">
        <v>357</v>
      </c>
      <c r="D24" s="413" t="s">
        <v>364</v>
      </c>
      <c r="E24" s="593" t="s">
        <v>202</v>
      </c>
      <c r="F24" s="405">
        <v>60</v>
      </c>
      <c r="G24" s="405">
        <v>9</v>
      </c>
      <c r="H24" s="405">
        <v>1</v>
      </c>
      <c r="I24" s="694">
        <v>200</v>
      </c>
      <c r="J24" s="128"/>
      <c r="K24" s="126"/>
      <c r="L24" s="127"/>
      <c r="M24" s="127"/>
      <c r="N24" s="127"/>
      <c r="O24" s="127"/>
      <c r="P24" s="83"/>
      <c r="Q24" s="83"/>
      <c r="R24" s="83"/>
      <c r="S24" s="83"/>
      <c r="T24" s="83"/>
      <c r="U24" s="83"/>
      <c r="V24" s="83"/>
      <c r="W24" s="83"/>
      <c r="X24" s="138"/>
      <c r="Y24" s="136"/>
      <c r="Z24" s="106"/>
      <c r="AA24" s="559"/>
      <c r="AB24" s="559"/>
      <c r="AC24" s="559"/>
      <c r="AD24" s="559"/>
      <c r="AE24" s="31"/>
      <c r="AF24" s="579">
        <f t="shared" si="4"/>
        <v>0</v>
      </c>
      <c r="AG24" s="396"/>
      <c r="AH24" s="597">
        <v>1.36</v>
      </c>
      <c r="AI24" s="58">
        <f t="shared" si="3"/>
        <v>0</v>
      </c>
      <c r="AJ24" s="534"/>
      <c r="AK24" s="534"/>
      <c r="AL24" s="11"/>
      <c r="AM24" s="10"/>
      <c r="AN24" s="10"/>
      <c r="AO24" s="115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</row>
    <row r="25" spans="1:55" ht="20" customHeight="1" outlineLevel="1" thickBot="1">
      <c r="A25" s="685"/>
      <c r="B25" s="116"/>
      <c r="C25" s="405" t="s">
        <v>358</v>
      </c>
      <c r="D25" s="413" t="s">
        <v>365</v>
      </c>
      <c r="E25" s="593" t="s">
        <v>202</v>
      </c>
      <c r="F25" s="405">
        <v>60</v>
      </c>
      <c r="G25" s="405">
        <v>10</v>
      </c>
      <c r="H25" s="405">
        <v>1</v>
      </c>
      <c r="I25" s="694">
        <v>200</v>
      </c>
      <c r="J25" s="128"/>
      <c r="K25" s="126"/>
      <c r="L25" s="127"/>
      <c r="M25" s="127"/>
      <c r="N25" s="127"/>
      <c r="O25" s="127"/>
      <c r="P25" s="83"/>
      <c r="Q25" s="83"/>
      <c r="R25" s="83"/>
      <c r="S25" s="83"/>
      <c r="T25" s="83"/>
      <c r="U25" s="83"/>
      <c r="V25" s="83"/>
      <c r="W25" s="83"/>
      <c r="X25" s="138"/>
      <c r="Y25" s="136"/>
      <c r="Z25" s="106"/>
      <c r="AA25" s="559"/>
      <c r="AB25" s="559"/>
      <c r="AC25" s="559"/>
      <c r="AD25" s="559"/>
      <c r="AE25" s="31"/>
      <c r="AF25" s="579">
        <f t="shared" si="4"/>
        <v>0</v>
      </c>
      <c r="AG25" s="396"/>
      <c r="AH25" s="597">
        <v>1.41</v>
      </c>
      <c r="AI25" s="58">
        <f t="shared" si="3"/>
        <v>0</v>
      </c>
      <c r="AJ25" s="534"/>
      <c r="AK25" s="534"/>
      <c r="AL25" s="11"/>
      <c r="AM25" s="10"/>
      <c r="AN25" s="10"/>
      <c r="AO25" s="115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</row>
    <row r="26" spans="1:55" ht="20" customHeight="1" outlineLevel="1" thickBot="1">
      <c r="A26" s="685"/>
      <c r="B26" s="116"/>
      <c r="C26" s="405" t="s">
        <v>359</v>
      </c>
      <c r="D26" s="413" t="s">
        <v>366</v>
      </c>
      <c r="E26" s="593" t="s">
        <v>202</v>
      </c>
      <c r="F26" s="405">
        <v>65</v>
      </c>
      <c r="G26" s="405">
        <v>17</v>
      </c>
      <c r="H26" s="405">
        <v>1</v>
      </c>
      <c r="I26" s="694">
        <v>220</v>
      </c>
      <c r="J26" s="128"/>
      <c r="K26" s="126"/>
      <c r="L26" s="127"/>
      <c r="M26" s="127"/>
      <c r="N26" s="127"/>
      <c r="O26" s="127"/>
      <c r="P26" s="83"/>
      <c r="Q26" s="83"/>
      <c r="R26" s="83"/>
      <c r="S26" s="83"/>
      <c r="T26" s="83"/>
      <c r="U26" s="83"/>
      <c r="V26" s="83"/>
      <c r="W26" s="83"/>
      <c r="X26" s="138"/>
      <c r="Y26" s="136"/>
      <c r="Z26" s="106"/>
      <c r="AA26" s="559"/>
      <c r="AB26" s="559"/>
      <c r="AC26" s="559"/>
      <c r="AD26" s="559"/>
      <c r="AE26" s="31"/>
      <c r="AF26" s="579">
        <f t="shared" si="4"/>
        <v>0</v>
      </c>
      <c r="AG26" s="396"/>
      <c r="AH26" s="597">
        <v>1.74</v>
      </c>
      <c r="AI26" s="58">
        <f t="shared" si="3"/>
        <v>0</v>
      </c>
      <c r="AJ26" s="534"/>
      <c r="AK26" s="534"/>
      <c r="AL26" s="11"/>
      <c r="AM26" s="10"/>
      <c r="AN26" s="10"/>
      <c r="AO26" s="115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</row>
    <row r="27" spans="1:55" ht="20" customHeight="1" outlineLevel="1" thickBot="1">
      <c r="A27" s="685"/>
      <c r="B27" s="116"/>
      <c r="C27" s="405" t="s">
        <v>360</v>
      </c>
      <c r="D27" s="413" t="s">
        <v>367</v>
      </c>
      <c r="E27" s="593" t="s">
        <v>202</v>
      </c>
      <c r="F27" s="405">
        <v>60</v>
      </c>
      <c r="G27" s="405">
        <v>18</v>
      </c>
      <c r="H27" s="405">
        <v>1</v>
      </c>
      <c r="I27" s="694">
        <v>220</v>
      </c>
      <c r="J27" s="128"/>
      <c r="K27" s="126"/>
      <c r="L27" s="127"/>
      <c r="M27" s="127"/>
      <c r="N27" s="127"/>
      <c r="O27" s="127"/>
      <c r="P27" s="83"/>
      <c r="Q27" s="83"/>
      <c r="R27" s="83"/>
      <c r="S27" s="83"/>
      <c r="T27" s="83"/>
      <c r="U27" s="83"/>
      <c r="V27" s="83"/>
      <c r="W27" s="83"/>
      <c r="X27" s="138"/>
      <c r="Y27" s="136"/>
      <c r="Z27" s="106"/>
      <c r="AA27" s="559"/>
      <c r="AB27" s="559"/>
      <c r="AC27" s="559"/>
      <c r="AD27" s="559"/>
      <c r="AE27" s="31"/>
      <c r="AF27" s="579">
        <f t="shared" si="4"/>
        <v>0</v>
      </c>
      <c r="AG27" s="396"/>
      <c r="AH27" s="597">
        <v>1.65</v>
      </c>
      <c r="AI27" s="58">
        <f t="shared" si="3"/>
        <v>0</v>
      </c>
      <c r="AJ27" s="534"/>
      <c r="AK27" s="534"/>
      <c r="AL27" s="11"/>
      <c r="AM27" s="10"/>
      <c r="AN27" s="10"/>
      <c r="AO27" s="115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</row>
    <row r="28" spans="1:55" ht="20" customHeight="1" outlineLevel="1" thickBot="1">
      <c r="A28" s="685"/>
      <c r="B28" s="141"/>
      <c r="C28" s="562" t="s">
        <v>361</v>
      </c>
      <c r="D28" s="576" t="s">
        <v>368</v>
      </c>
      <c r="E28" s="594" t="s">
        <v>202</v>
      </c>
      <c r="F28" s="562">
        <v>65</v>
      </c>
      <c r="G28" s="562">
        <v>23</v>
      </c>
      <c r="H28" s="562">
        <v>1</v>
      </c>
      <c r="I28" s="694">
        <v>230</v>
      </c>
      <c r="J28" s="128"/>
      <c r="K28" s="126"/>
      <c r="L28" s="127"/>
      <c r="M28" s="127"/>
      <c r="N28" s="127"/>
      <c r="O28" s="127"/>
      <c r="P28" s="83"/>
      <c r="Q28" s="83"/>
      <c r="R28" s="83"/>
      <c r="S28" s="83"/>
      <c r="T28" s="83"/>
      <c r="U28" s="83"/>
      <c r="V28" s="83"/>
      <c r="W28" s="83"/>
      <c r="X28" s="138"/>
      <c r="Y28" s="136"/>
      <c r="Z28" s="106"/>
      <c r="AA28" s="559"/>
      <c r="AB28" s="559"/>
      <c r="AC28" s="559"/>
      <c r="AD28" s="559"/>
      <c r="AE28" s="31"/>
      <c r="AF28" s="579">
        <f t="shared" si="4"/>
        <v>0</v>
      </c>
      <c r="AG28" s="396"/>
      <c r="AH28" s="597">
        <v>2.02</v>
      </c>
      <c r="AI28" s="58">
        <f t="shared" si="3"/>
        <v>0</v>
      </c>
      <c r="AJ28" s="534"/>
      <c r="AK28" s="534"/>
      <c r="AL28" s="11"/>
      <c r="AM28" s="10"/>
      <c r="AN28" s="10"/>
      <c r="AO28" s="115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</row>
    <row r="29" spans="1:55" ht="80" customHeight="1" thickBot="1">
      <c r="A29" s="685"/>
      <c r="B29" s="563"/>
      <c r="C29" s="564">
        <v>14290</v>
      </c>
      <c r="D29" s="565" t="s">
        <v>353</v>
      </c>
      <c r="E29" s="595" t="s">
        <v>202</v>
      </c>
      <c r="F29" s="566" t="s">
        <v>351</v>
      </c>
      <c r="G29" s="567" t="s">
        <v>352</v>
      </c>
      <c r="H29" s="596">
        <v>7</v>
      </c>
      <c r="I29" s="697">
        <f>SUM(I22:I28)</f>
        <v>1470</v>
      </c>
      <c r="J29" s="133"/>
      <c r="K29" s="398"/>
      <c r="L29" s="134"/>
      <c r="M29" s="134"/>
      <c r="N29" s="134"/>
      <c r="O29" s="134"/>
      <c r="P29" s="160"/>
      <c r="Q29" s="160"/>
      <c r="R29" s="160"/>
      <c r="S29" s="160"/>
      <c r="T29" s="160"/>
      <c r="U29" s="160"/>
      <c r="V29" s="160"/>
      <c r="W29" s="160"/>
      <c r="X29" s="399"/>
      <c r="Y29" s="568"/>
      <c r="Z29" s="198"/>
      <c r="AA29" s="162"/>
      <c r="AB29" s="162"/>
      <c r="AC29" s="162"/>
      <c r="AD29" s="162"/>
      <c r="AE29" s="200"/>
      <c r="AF29" s="579">
        <f t="shared" si="4"/>
        <v>0</v>
      </c>
      <c r="AG29" s="396"/>
      <c r="AH29" s="395">
        <f>SUM(AH22:AH28)</f>
        <v>11.34</v>
      </c>
      <c r="AI29" s="58">
        <f t="shared" si="3"/>
        <v>0</v>
      </c>
      <c r="AJ29" s="534"/>
      <c r="AK29" s="534"/>
      <c r="AL29" s="11"/>
      <c r="AM29" s="10"/>
      <c r="AN29" s="10"/>
      <c r="AO29" s="115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</row>
    <row r="30" spans="1:55" ht="30" customHeight="1" thickBot="1">
      <c r="A30" s="686" t="s">
        <v>369</v>
      </c>
      <c r="B30" s="683" t="s">
        <v>292</v>
      </c>
      <c r="C30" s="684"/>
      <c r="D30" s="684"/>
      <c r="E30" s="684"/>
      <c r="F30" s="684"/>
      <c r="G30" s="684"/>
      <c r="H30" s="684"/>
      <c r="I30" s="698"/>
      <c r="J30" s="469"/>
      <c r="K30" s="469"/>
      <c r="L30" s="469"/>
      <c r="M30" s="469"/>
      <c r="N30" s="469"/>
      <c r="O30" s="469"/>
      <c r="P30" s="469"/>
      <c r="Q30" s="469"/>
      <c r="R30" s="469"/>
      <c r="S30" s="469"/>
      <c r="T30" s="469"/>
      <c r="U30" s="469"/>
      <c r="V30" s="469"/>
      <c r="W30" s="469"/>
      <c r="X30" s="469"/>
      <c r="Y30" s="469"/>
      <c r="Z30" s="470"/>
      <c r="AA30" s="470"/>
      <c r="AB30" s="470"/>
      <c r="AC30" s="470"/>
      <c r="AD30" s="470"/>
      <c r="AE30" s="470"/>
      <c r="AF30" s="471"/>
      <c r="AG30" s="396"/>
      <c r="AH30" s="58"/>
      <c r="AI30" s="58">
        <f t="shared" si="3"/>
        <v>0</v>
      </c>
      <c r="AJ30" s="534"/>
      <c r="AK30" s="534"/>
      <c r="AL30" s="11"/>
      <c r="AM30" s="10"/>
      <c r="AN30" s="10"/>
      <c r="AO30" s="115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</row>
    <row r="31" spans="1:55" ht="20" customHeight="1" outlineLevel="1" thickBot="1">
      <c r="A31" s="686"/>
      <c r="B31" s="116"/>
      <c r="C31" s="474" t="s">
        <v>296</v>
      </c>
      <c r="D31" s="413" t="s">
        <v>284</v>
      </c>
      <c r="E31" s="405">
        <v>-10</v>
      </c>
      <c r="F31" s="405">
        <v>75</v>
      </c>
      <c r="G31" s="405">
        <v>21</v>
      </c>
      <c r="H31" s="405">
        <v>1</v>
      </c>
      <c r="I31" s="694">
        <v>347</v>
      </c>
      <c r="J31" s="128"/>
      <c r="K31" s="126"/>
      <c r="L31" s="127"/>
      <c r="M31" s="127"/>
      <c r="N31" s="127"/>
      <c r="O31" s="127"/>
      <c r="P31" s="83"/>
      <c r="Q31" s="83"/>
      <c r="R31" s="83"/>
      <c r="S31" s="83"/>
      <c r="T31" s="83"/>
      <c r="U31" s="83"/>
      <c r="V31" s="83"/>
      <c r="W31" s="83"/>
      <c r="X31" s="138"/>
      <c r="Y31" s="136"/>
      <c r="Z31" s="106"/>
      <c r="AA31" s="561"/>
      <c r="AB31" s="178"/>
      <c r="AC31" s="561"/>
      <c r="AD31" s="561"/>
      <c r="AE31" s="561"/>
      <c r="AF31" s="36">
        <f t="shared" ref="AF31:AF36" si="5">SUM(J31:X31)*I31</f>
        <v>0</v>
      </c>
      <c r="AG31" s="396"/>
      <c r="AH31" s="58">
        <v>2.5</v>
      </c>
      <c r="AI31" s="58">
        <f t="shared" si="3"/>
        <v>0</v>
      </c>
      <c r="AJ31" s="534"/>
      <c r="AK31" s="534"/>
      <c r="AL31" s="11"/>
      <c r="AM31" s="10"/>
      <c r="AN31" s="10"/>
      <c r="AO31" s="115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</row>
    <row r="32" spans="1:55" ht="20" customHeight="1" outlineLevel="1" thickBot="1">
      <c r="A32" s="686"/>
      <c r="B32" s="116"/>
      <c r="C32" s="474" t="s">
        <v>297</v>
      </c>
      <c r="D32" s="413" t="s">
        <v>285</v>
      </c>
      <c r="E32" s="405">
        <v>10</v>
      </c>
      <c r="F32" s="405">
        <v>75</v>
      </c>
      <c r="G32" s="405">
        <v>15</v>
      </c>
      <c r="H32" s="405">
        <v>1</v>
      </c>
      <c r="I32" s="694">
        <v>319</v>
      </c>
      <c r="J32" s="128"/>
      <c r="K32" s="126"/>
      <c r="L32" s="127"/>
      <c r="M32" s="127"/>
      <c r="N32" s="127"/>
      <c r="O32" s="127"/>
      <c r="P32" s="83"/>
      <c r="Q32" s="83"/>
      <c r="R32" s="83"/>
      <c r="S32" s="83"/>
      <c r="T32" s="83"/>
      <c r="U32" s="83"/>
      <c r="V32" s="83"/>
      <c r="W32" s="83"/>
      <c r="X32" s="138"/>
      <c r="Y32" s="136"/>
      <c r="Z32" s="106"/>
      <c r="AA32" s="561"/>
      <c r="AB32" s="178"/>
      <c r="AC32" s="561"/>
      <c r="AD32" s="561"/>
      <c r="AE32" s="561"/>
      <c r="AF32" s="110">
        <f t="shared" si="5"/>
        <v>0</v>
      </c>
      <c r="AG32" s="396"/>
      <c r="AH32" s="58">
        <v>2.5</v>
      </c>
      <c r="AI32" s="58">
        <f t="shared" si="3"/>
        <v>0</v>
      </c>
      <c r="AJ32" s="534"/>
      <c r="AK32" s="534"/>
      <c r="AL32" s="11"/>
      <c r="AM32" s="10"/>
      <c r="AN32" s="10"/>
      <c r="AO32" s="115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</row>
    <row r="33" spans="1:55" ht="20" customHeight="1" outlineLevel="1" thickBot="1">
      <c r="A33" s="686"/>
      <c r="B33" s="116"/>
      <c r="C33" s="474" t="s">
        <v>298</v>
      </c>
      <c r="D33" s="413" t="s">
        <v>286</v>
      </c>
      <c r="E33" s="405">
        <v>20</v>
      </c>
      <c r="F33" s="405">
        <v>75</v>
      </c>
      <c r="G33" s="405">
        <v>18</v>
      </c>
      <c r="H33" s="405">
        <v>1</v>
      </c>
      <c r="I33" s="694">
        <v>342</v>
      </c>
      <c r="J33" s="128"/>
      <c r="K33" s="126"/>
      <c r="L33" s="127"/>
      <c r="M33" s="127"/>
      <c r="N33" s="127"/>
      <c r="O33" s="127"/>
      <c r="P33" s="83"/>
      <c r="Q33" s="83"/>
      <c r="R33" s="83"/>
      <c r="S33" s="83"/>
      <c r="T33" s="83"/>
      <c r="U33" s="83"/>
      <c r="V33" s="83"/>
      <c r="W33" s="83"/>
      <c r="X33" s="138"/>
      <c r="Y33" s="136"/>
      <c r="Z33" s="106"/>
      <c r="AA33" s="561"/>
      <c r="AB33" s="178"/>
      <c r="AC33" s="561"/>
      <c r="AD33" s="561"/>
      <c r="AE33" s="561"/>
      <c r="AF33" s="110">
        <f t="shared" si="5"/>
        <v>0</v>
      </c>
      <c r="AG33" s="396"/>
      <c r="AH33" s="58">
        <v>2.5</v>
      </c>
      <c r="AI33" s="58">
        <f t="shared" si="3"/>
        <v>0</v>
      </c>
      <c r="AJ33" s="534"/>
      <c r="AK33" s="534"/>
      <c r="AL33" s="11"/>
      <c r="AM33" s="10"/>
      <c r="AN33" s="10"/>
      <c r="AO33" s="115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</row>
    <row r="34" spans="1:55" ht="20" customHeight="1" outlineLevel="1" thickBot="1">
      <c r="A34" s="686"/>
      <c r="B34" s="116"/>
      <c r="C34" s="474" t="s">
        <v>299</v>
      </c>
      <c r="D34" s="413" t="s">
        <v>287</v>
      </c>
      <c r="E34" s="405">
        <v>20</v>
      </c>
      <c r="F34" s="405">
        <v>55</v>
      </c>
      <c r="G34" s="405">
        <v>15</v>
      </c>
      <c r="H34" s="405">
        <v>1</v>
      </c>
      <c r="I34" s="694">
        <v>229</v>
      </c>
      <c r="J34" s="128"/>
      <c r="K34" s="126"/>
      <c r="L34" s="127"/>
      <c r="M34" s="127"/>
      <c r="N34" s="127"/>
      <c r="O34" s="127"/>
      <c r="P34" s="83"/>
      <c r="Q34" s="83"/>
      <c r="R34" s="83"/>
      <c r="S34" s="83"/>
      <c r="T34" s="83"/>
      <c r="U34" s="83"/>
      <c r="V34" s="83"/>
      <c r="W34" s="83"/>
      <c r="X34" s="138"/>
      <c r="Y34" s="136"/>
      <c r="Z34" s="106"/>
      <c r="AA34" s="561"/>
      <c r="AB34" s="178"/>
      <c r="AC34" s="561"/>
      <c r="AD34" s="561"/>
      <c r="AE34" s="561"/>
      <c r="AF34" s="110">
        <f t="shared" si="5"/>
        <v>0</v>
      </c>
      <c r="AG34" s="396"/>
      <c r="AH34" s="58">
        <v>1.3</v>
      </c>
      <c r="AI34" s="58">
        <f t="shared" si="3"/>
        <v>0</v>
      </c>
      <c r="AJ34" s="534"/>
      <c r="AK34" s="534"/>
      <c r="AL34" s="11"/>
      <c r="AM34" s="10"/>
      <c r="AN34" s="10"/>
      <c r="AO34" s="115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</row>
    <row r="35" spans="1:55" ht="20" customHeight="1" outlineLevel="1" thickBot="1">
      <c r="A35" s="686"/>
      <c r="B35" s="116"/>
      <c r="C35" s="474" t="s">
        <v>300</v>
      </c>
      <c r="D35" s="413" t="s">
        <v>288</v>
      </c>
      <c r="E35" s="405">
        <v>30</v>
      </c>
      <c r="F35" s="405">
        <v>55</v>
      </c>
      <c r="G35" s="405">
        <v>14</v>
      </c>
      <c r="H35" s="405">
        <v>1</v>
      </c>
      <c r="I35" s="694">
        <v>219</v>
      </c>
      <c r="J35" s="128"/>
      <c r="K35" s="126"/>
      <c r="L35" s="127"/>
      <c r="M35" s="127"/>
      <c r="N35" s="127"/>
      <c r="O35" s="127"/>
      <c r="P35" s="83"/>
      <c r="Q35" s="83"/>
      <c r="R35" s="83"/>
      <c r="S35" s="83"/>
      <c r="T35" s="83"/>
      <c r="U35" s="83"/>
      <c r="V35" s="83"/>
      <c r="W35" s="83"/>
      <c r="X35" s="138"/>
      <c r="Y35" s="136"/>
      <c r="Z35" s="106"/>
      <c r="AA35" s="561"/>
      <c r="AB35" s="178"/>
      <c r="AC35" s="561"/>
      <c r="AD35" s="561"/>
      <c r="AE35" s="561"/>
      <c r="AF35" s="110">
        <f t="shared" si="5"/>
        <v>0</v>
      </c>
      <c r="AG35" s="396"/>
      <c r="AH35" s="58">
        <v>1.3</v>
      </c>
      <c r="AI35" s="58">
        <f t="shared" si="3"/>
        <v>0</v>
      </c>
      <c r="AJ35" s="534"/>
      <c r="AK35" s="534"/>
      <c r="AL35" s="11"/>
      <c r="AM35" s="10"/>
      <c r="AN35" s="10"/>
      <c r="AO35" s="115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</row>
    <row r="36" spans="1:55" ht="80" customHeight="1" outlineLevel="1" thickBot="1">
      <c r="A36" s="686"/>
      <c r="B36" s="116"/>
      <c r="C36" s="405">
        <v>10821</v>
      </c>
      <c r="D36" s="414" t="s">
        <v>281</v>
      </c>
      <c r="E36" s="405" t="s">
        <v>264</v>
      </c>
      <c r="F36" s="405" t="s">
        <v>274</v>
      </c>
      <c r="G36" s="405" t="s">
        <v>275</v>
      </c>
      <c r="H36" s="405">
        <v>5</v>
      </c>
      <c r="I36" s="694">
        <f>SUM(I31:I35)*0.95</f>
        <v>1383.2</v>
      </c>
      <c r="J36" s="128"/>
      <c r="K36" s="126"/>
      <c r="L36" s="127"/>
      <c r="M36" s="127"/>
      <c r="N36" s="127"/>
      <c r="O36" s="127"/>
      <c r="P36" s="83"/>
      <c r="Q36" s="83"/>
      <c r="R36" s="83"/>
      <c r="S36" s="83"/>
      <c r="T36" s="83"/>
      <c r="U36" s="83"/>
      <c r="V36" s="83"/>
      <c r="W36" s="83"/>
      <c r="X36" s="138"/>
      <c r="Y36" s="136"/>
      <c r="Z36" s="106"/>
      <c r="AA36" s="3"/>
      <c r="AB36" s="178"/>
      <c r="AC36" s="3"/>
      <c r="AD36" s="3"/>
      <c r="AE36" s="3"/>
      <c r="AF36" s="110">
        <f t="shared" si="5"/>
        <v>0</v>
      </c>
      <c r="AG36" s="396"/>
      <c r="AH36" s="58">
        <f>SUM(AH31:AH35)</f>
        <v>10.100000000000001</v>
      </c>
      <c r="AI36" s="58">
        <f t="shared" si="3"/>
        <v>0</v>
      </c>
      <c r="AJ36" s="534"/>
      <c r="AK36" s="534"/>
      <c r="AL36" s="11"/>
      <c r="AM36" s="10"/>
      <c r="AN36" s="10"/>
      <c r="AO36" s="115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</row>
    <row r="37" spans="1:55" ht="80" customHeight="1" outlineLevel="1" thickBot="1">
      <c r="A37" s="686"/>
      <c r="B37" s="141"/>
      <c r="C37" s="557">
        <v>10825</v>
      </c>
      <c r="D37" s="577" t="s">
        <v>319</v>
      </c>
      <c r="E37" s="578" t="s">
        <v>317</v>
      </c>
      <c r="F37" s="557" t="s">
        <v>274</v>
      </c>
      <c r="G37" s="557" t="s">
        <v>275</v>
      </c>
      <c r="H37" s="557">
        <f>H31+H32+H33+(2*H34+2*H35)</f>
        <v>7</v>
      </c>
      <c r="I37" s="694">
        <f>(I31+I32+I33+(2*I34+2*I35))*0.95</f>
        <v>1808.8</v>
      </c>
      <c r="J37" s="132"/>
      <c r="K37" s="129"/>
      <c r="L37" s="130"/>
      <c r="M37" s="130"/>
      <c r="N37" s="130"/>
      <c r="O37" s="130"/>
      <c r="P37" s="88"/>
      <c r="Q37" s="88"/>
      <c r="R37" s="88"/>
      <c r="S37" s="88"/>
      <c r="T37" s="88"/>
      <c r="U37" s="88"/>
      <c r="V37" s="88"/>
      <c r="W37" s="88"/>
      <c r="X37" s="131"/>
      <c r="Y37" s="558"/>
      <c r="Z37" s="106"/>
      <c r="AA37" s="3"/>
      <c r="AB37" s="178"/>
      <c r="AC37" s="3"/>
      <c r="AD37" s="3"/>
      <c r="AE37" s="3"/>
      <c r="AF37" s="573">
        <f>SUM(J37:X37)*I37</f>
        <v>0</v>
      </c>
      <c r="AG37" s="396"/>
      <c r="AH37" s="58">
        <f>AH31+AH32+AH33+(2*AH34+2*AH35)</f>
        <v>12.7</v>
      </c>
      <c r="AI37" s="58">
        <f t="shared" si="3"/>
        <v>0</v>
      </c>
      <c r="AJ37" s="534"/>
      <c r="AK37" s="534"/>
      <c r="AL37" s="11"/>
      <c r="AM37" s="10"/>
      <c r="AN37" s="10"/>
      <c r="AO37" s="115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</row>
    <row r="38" spans="1:55" ht="20" customHeight="1" outlineLevel="1" thickBot="1">
      <c r="A38" s="686"/>
      <c r="B38" s="449"/>
      <c r="C38" s="580" t="s">
        <v>143</v>
      </c>
      <c r="D38" s="581" t="s">
        <v>158</v>
      </c>
      <c r="E38" s="580">
        <v>20</v>
      </c>
      <c r="F38" s="580">
        <v>83</v>
      </c>
      <c r="G38" s="580">
        <v>16</v>
      </c>
      <c r="H38" s="580">
        <v>1</v>
      </c>
      <c r="I38" s="693">
        <v>294</v>
      </c>
      <c r="J38" s="452"/>
      <c r="K38" s="453"/>
      <c r="L38" s="454"/>
      <c r="M38" s="454"/>
      <c r="N38" s="454"/>
      <c r="O38" s="454"/>
      <c r="P38" s="455"/>
      <c r="Q38" s="455"/>
      <c r="R38" s="455"/>
      <c r="S38" s="455"/>
      <c r="T38" s="455"/>
      <c r="U38" s="455"/>
      <c r="V38" s="455"/>
      <c r="W38" s="455"/>
      <c r="X38" s="456"/>
      <c r="Y38" s="457"/>
      <c r="Z38" s="105"/>
      <c r="AA38" s="29"/>
      <c r="AB38" s="29"/>
      <c r="AC38" s="29"/>
      <c r="AD38" s="29"/>
      <c r="AE38" s="30"/>
      <c r="AF38" s="197">
        <f t="shared" ref="AF38:AF45" si="6">SUM(J38:X38)*I38</f>
        <v>0</v>
      </c>
      <c r="AG38" s="396"/>
      <c r="AH38" s="58">
        <v>2.7</v>
      </c>
      <c r="AI38" s="58">
        <f t="shared" si="3"/>
        <v>0</v>
      </c>
      <c r="AJ38" s="534"/>
      <c r="AK38" s="534"/>
      <c r="AL38" s="11"/>
      <c r="AM38" s="10"/>
      <c r="AN38" s="10"/>
      <c r="AO38" s="115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</row>
    <row r="39" spans="1:55" ht="20" customHeight="1" outlineLevel="1" thickBot="1">
      <c r="A39" s="686"/>
      <c r="B39" s="116"/>
      <c r="C39" s="405" t="s">
        <v>145</v>
      </c>
      <c r="D39" s="413" t="s">
        <v>159</v>
      </c>
      <c r="E39" s="405">
        <v>5</v>
      </c>
      <c r="F39" s="405">
        <v>57</v>
      </c>
      <c r="G39" s="405">
        <v>14</v>
      </c>
      <c r="H39" s="405">
        <v>1</v>
      </c>
      <c r="I39" s="694">
        <v>212</v>
      </c>
      <c r="J39" s="128"/>
      <c r="K39" s="126"/>
      <c r="L39" s="127"/>
      <c r="M39" s="127"/>
      <c r="N39" s="127"/>
      <c r="O39" s="127"/>
      <c r="P39" s="83"/>
      <c r="Q39" s="83"/>
      <c r="R39" s="83"/>
      <c r="S39" s="83"/>
      <c r="T39" s="83"/>
      <c r="U39" s="83"/>
      <c r="V39" s="83"/>
      <c r="W39" s="83"/>
      <c r="X39" s="138"/>
      <c r="Y39" s="136"/>
      <c r="Z39" s="106"/>
      <c r="AA39" s="559"/>
      <c r="AB39" s="559"/>
      <c r="AC39" s="559"/>
      <c r="AD39" s="559"/>
      <c r="AE39" s="31"/>
      <c r="AF39" s="582">
        <f t="shared" si="6"/>
        <v>0</v>
      </c>
      <c r="AG39" s="396"/>
      <c r="AH39" s="58">
        <v>1.6</v>
      </c>
      <c r="AI39" s="58">
        <f t="shared" si="3"/>
        <v>0</v>
      </c>
      <c r="AJ39" s="534"/>
      <c r="AK39" s="534"/>
      <c r="AL39" s="11"/>
      <c r="AM39" s="10"/>
      <c r="AN39" s="10"/>
      <c r="AO39" s="115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</row>
    <row r="40" spans="1:55" ht="20" customHeight="1" outlineLevel="1" thickBot="1">
      <c r="A40" s="686"/>
      <c r="B40" s="116"/>
      <c r="C40" s="405" t="s">
        <v>147</v>
      </c>
      <c r="D40" s="413" t="s">
        <v>160</v>
      </c>
      <c r="E40" s="405">
        <v>30</v>
      </c>
      <c r="F40" s="405">
        <v>63</v>
      </c>
      <c r="G40" s="405">
        <v>16</v>
      </c>
      <c r="H40" s="405">
        <v>1</v>
      </c>
      <c r="I40" s="694">
        <v>217</v>
      </c>
      <c r="J40" s="128"/>
      <c r="K40" s="126"/>
      <c r="L40" s="127"/>
      <c r="M40" s="127"/>
      <c r="N40" s="127"/>
      <c r="O40" s="127"/>
      <c r="P40" s="83"/>
      <c r="Q40" s="83"/>
      <c r="R40" s="83"/>
      <c r="S40" s="83"/>
      <c r="T40" s="83"/>
      <c r="U40" s="83"/>
      <c r="V40" s="83"/>
      <c r="W40" s="83"/>
      <c r="X40" s="138"/>
      <c r="Y40" s="136"/>
      <c r="Z40" s="106"/>
      <c r="AA40" s="559"/>
      <c r="AB40" s="559"/>
      <c r="AC40" s="559"/>
      <c r="AD40" s="559"/>
      <c r="AE40" s="31"/>
      <c r="AF40" s="582">
        <f t="shared" si="6"/>
        <v>0</v>
      </c>
      <c r="AG40" s="396"/>
      <c r="AH40" s="58">
        <v>1.7</v>
      </c>
      <c r="AI40" s="58">
        <f t="shared" si="3"/>
        <v>0</v>
      </c>
      <c r="AJ40" s="534"/>
      <c r="AK40" s="534"/>
      <c r="AL40" s="11"/>
      <c r="AM40" s="10"/>
      <c r="AN40" s="10"/>
      <c r="AO40" s="115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</row>
    <row r="41" spans="1:55" ht="20" customHeight="1" outlineLevel="1" thickBot="1">
      <c r="A41" s="686"/>
      <c r="B41" s="116"/>
      <c r="C41" s="405" t="s">
        <v>149</v>
      </c>
      <c r="D41" s="413" t="s">
        <v>161</v>
      </c>
      <c r="E41" s="405">
        <v>25</v>
      </c>
      <c r="F41" s="405">
        <v>64</v>
      </c>
      <c r="G41" s="405">
        <v>11</v>
      </c>
      <c r="H41" s="405">
        <v>1</v>
      </c>
      <c r="I41" s="694">
        <v>217</v>
      </c>
      <c r="J41" s="128"/>
      <c r="K41" s="126"/>
      <c r="L41" s="127"/>
      <c r="M41" s="127"/>
      <c r="N41" s="127"/>
      <c r="O41" s="127"/>
      <c r="P41" s="83"/>
      <c r="Q41" s="83"/>
      <c r="R41" s="83"/>
      <c r="S41" s="83"/>
      <c r="T41" s="83"/>
      <c r="U41" s="83"/>
      <c r="V41" s="83"/>
      <c r="W41" s="83"/>
      <c r="X41" s="138"/>
      <c r="Y41" s="136"/>
      <c r="Z41" s="106"/>
      <c r="AA41" s="559"/>
      <c r="AB41" s="559"/>
      <c r="AC41" s="559"/>
      <c r="AD41" s="559"/>
      <c r="AE41" s="31"/>
      <c r="AF41" s="582">
        <f t="shared" si="6"/>
        <v>0</v>
      </c>
      <c r="AG41" s="396"/>
      <c r="AH41" s="58">
        <v>1.7</v>
      </c>
      <c r="AI41" s="58">
        <f t="shared" si="3"/>
        <v>0</v>
      </c>
      <c r="AJ41" s="534"/>
      <c r="AK41" s="534"/>
      <c r="AL41" s="11"/>
      <c r="AM41" s="10"/>
      <c r="AN41" s="10"/>
      <c r="AO41" s="115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</row>
    <row r="42" spans="1:55" ht="20" customHeight="1" outlineLevel="1" thickBot="1">
      <c r="A42" s="686"/>
      <c r="B42" s="116"/>
      <c r="C42" s="405" t="s">
        <v>151</v>
      </c>
      <c r="D42" s="413" t="s">
        <v>162</v>
      </c>
      <c r="E42" s="405">
        <v>-5</v>
      </c>
      <c r="F42" s="405">
        <v>70</v>
      </c>
      <c r="G42" s="405">
        <v>11</v>
      </c>
      <c r="H42" s="405">
        <v>1</v>
      </c>
      <c r="I42" s="694">
        <v>228</v>
      </c>
      <c r="J42" s="128"/>
      <c r="K42" s="126"/>
      <c r="L42" s="127"/>
      <c r="M42" s="127"/>
      <c r="N42" s="127"/>
      <c r="O42" s="127"/>
      <c r="P42" s="83"/>
      <c r="Q42" s="83"/>
      <c r="R42" s="83"/>
      <c r="S42" s="83"/>
      <c r="T42" s="83"/>
      <c r="U42" s="83"/>
      <c r="V42" s="83"/>
      <c r="W42" s="83"/>
      <c r="X42" s="138"/>
      <c r="Y42" s="136"/>
      <c r="Z42" s="106"/>
      <c r="AA42" s="559"/>
      <c r="AB42" s="559"/>
      <c r="AC42" s="559"/>
      <c r="AD42" s="559"/>
      <c r="AE42" s="31"/>
      <c r="AF42" s="582">
        <f t="shared" si="6"/>
        <v>0</v>
      </c>
      <c r="AG42" s="396"/>
      <c r="AH42" s="58">
        <v>1.8</v>
      </c>
      <c r="AI42" s="58">
        <f t="shared" si="3"/>
        <v>0</v>
      </c>
      <c r="AJ42" s="534"/>
      <c r="AK42" s="534"/>
      <c r="AL42" s="11"/>
      <c r="AM42" s="10"/>
      <c r="AN42" s="10"/>
      <c r="AO42" s="115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</row>
    <row r="43" spans="1:55" ht="20" customHeight="1" outlineLevel="1" thickBot="1">
      <c r="A43" s="686"/>
      <c r="B43" s="116"/>
      <c r="C43" s="405" t="s">
        <v>153</v>
      </c>
      <c r="D43" s="413" t="s">
        <v>163</v>
      </c>
      <c r="E43" s="405">
        <v>3</v>
      </c>
      <c r="F43" s="405">
        <v>64</v>
      </c>
      <c r="G43" s="405">
        <v>16</v>
      </c>
      <c r="H43" s="405">
        <v>1</v>
      </c>
      <c r="I43" s="694">
        <v>236</v>
      </c>
      <c r="J43" s="128"/>
      <c r="K43" s="126"/>
      <c r="L43" s="127"/>
      <c r="M43" s="127"/>
      <c r="N43" s="127"/>
      <c r="O43" s="127"/>
      <c r="P43" s="83"/>
      <c r="Q43" s="83"/>
      <c r="R43" s="83"/>
      <c r="S43" s="83"/>
      <c r="T43" s="83"/>
      <c r="U43" s="83"/>
      <c r="V43" s="83"/>
      <c r="W43" s="83"/>
      <c r="X43" s="138"/>
      <c r="Y43" s="136"/>
      <c r="Z43" s="106"/>
      <c r="AA43" s="559"/>
      <c r="AB43" s="559"/>
      <c r="AC43" s="559"/>
      <c r="AD43" s="559"/>
      <c r="AE43" s="31"/>
      <c r="AF43" s="582">
        <f t="shared" si="6"/>
        <v>0</v>
      </c>
      <c r="AG43" s="396"/>
      <c r="AH43" s="58">
        <v>1.9</v>
      </c>
      <c r="AI43" s="58">
        <f t="shared" si="3"/>
        <v>0</v>
      </c>
      <c r="AJ43" s="534"/>
      <c r="AK43" s="534"/>
      <c r="AL43" s="11"/>
      <c r="AM43" s="10"/>
      <c r="AN43" s="10"/>
      <c r="AO43" s="115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</row>
    <row r="44" spans="1:55" ht="20" customHeight="1" outlineLevel="1" thickBot="1">
      <c r="A44" s="686"/>
      <c r="B44" s="116"/>
      <c r="C44" s="405" t="s">
        <v>155</v>
      </c>
      <c r="D44" s="413" t="s">
        <v>164</v>
      </c>
      <c r="E44" s="405">
        <v>10</v>
      </c>
      <c r="F44" s="405">
        <v>62</v>
      </c>
      <c r="G44" s="405">
        <v>16</v>
      </c>
      <c r="H44" s="405">
        <v>1</v>
      </c>
      <c r="I44" s="694">
        <v>242</v>
      </c>
      <c r="J44" s="128"/>
      <c r="K44" s="126"/>
      <c r="L44" s="127"/>
      <c r="M44" s="127"/>
      <c r="N44" s="127"/>
      <c r="O44" s="127"/>
      <c r="P44" s="83"/>
      <c r="Q44" s="83"/>
      <c r="R44" s="83"/>
      <c r="S44" s="83"/>
      <c r="T44" s="83"/>
      <c r="U44" s="83"/>
      <c r="V44" s="83"/>
      <c r="W44" s="83"/>
      <c r="X44" s="138"/>
      <c r="Y44" s="136"/>
      <c r="Z44" s="106"/>
      <c r="AA44" s="559"/>
      <c r="AB44" s="559"/>
      <c r="AC44" s="559"/>
      <c r="AD44" s="559"/>
      <c r="AE44" s="31"/>
      <c r="AF44" s="582">
        <f t="shared" si="6"/>
        <v>0</v>
      </c>
      <c r="AG44" s="396"/>
      <c r="AH44" s="58">
        <v>2.1</v>
      </c>
      <c r="AI44" s="58">
        <f t="shared" si="3"/>
        <v>0</v>
      </c>
      <c r="AJ44" s="534"/>
      <c r="AK44" s="534"/>
      <c r="AL44" s="11"/>
      <c r="AM44" s="10"/>
      <c r="AN44" s="10"/>
      <c r="AO44" s="115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</row>
    <row r="45" spans="1:55" ht="20" customHeight="1" outlineLevel="1" thickBot="1">
      <c r="A45" s="686"/>
      <c r="B45" s="116"/>
      <c r="C45" s="405" t="s">
        <v>157</v>
      </c>
      <c r="D45" s="576" t="s">
        <v>165</v>
      </c>
      <c r="E45" s="406">
        <v>-5</v>
      </c>
      <c r="F45" s="406">
        <v>64</v>
      </c>
      <c r="G45" s="406">
        <v>14</v>
      </c>
      <c r="H45" s="406">
        <v>1</v>
      </c>
      <c r="I45" s="694">
        <v>234</v>
      </c>
      <c r="J45" s="128"/>
      <c r="K45" s="126"/>
      <c r="L45" s="127"/>
      <c r="M45" s="127"/>
      <c r="N45" s="127"/>
      <c r="O45" s="127"/>
      <c r="P45" s="83"/>
      <c r="Q45" s="83"/>
      <c r="R45" s="83"/>
      <c r="S45" s="83"/>
      <c r="T45" s="83"/>
      <c r="U45" s="83"/>
      <c r="V45" s="83"/>
      <c r="W45" s="83"/>
      <c r="X45" s="138"/>
      <c r="Y45" s="136"/>
      <c r="Z45" s="106"/>
      <c r="AA45" s="559"/>
      <c r="AB45" s="559"/>
      <c r="AC45" s="559"/>
      <c r="AD45" s="559"/>
      <c r="AE45" s="31"/>
      <c r="AF45" s="582">
        <f t="shared" si="6"/>
        <v>0</v>
      </c>
      <c r="AG45" s="396"/>
      <c r="AH45" s="58">
        <v>1.9</v>
      </c>
      <c r="AI45" s="58">
        <f t="shared" si="3"/>
        <v>0</v>
      </c>
      <c r="AJ45" s="534"/>
      <c r="AK45" s="534"/>
      <c r="AL45" s="11"/>
      <c r="AM45" s="10"/>
      <c r="AN45" s="10"/>
      <c r="AO45" s="115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</row>
    <row r="46" spans="1:55" ht="80" customHeight="1" thickBot="1">
      <c r="A46" s="686"/>
      <c r="B46" s="135"/>
      <c r="C46" s="407">
        <v>910792</v>
      </c>
      <c r="D46" s="415" t="s">
        <v>283</v>
      </c>
      <c r="E46" s="408"/>
      <c r="F46" s="407"/>
      <c r="G46" s="407"/>
      <c r="H46" s="407">
        <v>8</v>
      </c>
      <c r="I46" s="696">
        <v>1760</v>
      </c>
      <c r="J46" s="397"/>
      <c r="K46" s="462"/>
      <c r="L46" s="139"/>
      <c r="M46" s="139"/>
      <c r="N46" s="139"/>
      <c r="O46" s="139"/>
      <c r="P46" s="101"/>
      <c r="Q46" s="101"/>
      <c r="R46" s="101"/>
      <c r="S46" s="101"/>
      <c r="T46" s="101"/>
      <c r="U46" s="101"/>
      <c r="V46" s="101"/>
      <c r="W46" s="101"/>
      <c r="X46" s="463"/>
      <c r="Y46" s="560"/>
      <c r="Z46" s="107"/>
      <c r="AA46" s="34"/>
      <c r="AB46" s="34"/>
      <c r="AC46" s="34"/>
      <c r="AD46" s="34"/>
      <c r="AE46" s="35"/>
      <c r="AF46" s="582">
        <f>SUM(J46:X46)*I46</f>
        <v>0</v>
      </c>
      <c r="AG46" s="396"/>
      <c r="AH46" s="58">
        <f>SUM(AH38:AH45)</f>
        <v>15.400000000000002</v>
      </c>
      <c r="AI46" s="58">
        <f t="shared" si="3"/>
        <v>0</v>
      </c>
      <c r="AJ46" s="534"/>
      <c r="AK46" s="534"/>
      <c r="AL46" s="11"/>
      <c r="AM46" s="10"/>
      <c r="AN46" s="10"/>
      <c r="AO46" s="115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</row>
    <row r="47" spans="1:55" ht="30" customHeight="1" outlineLevel="1" thickBot="1">
      <c r="A47" s="686"/>
      <c r="B47" s="116"/>
      <c r="C47" s="405" t="s">
        <v>355</v>
      </c>
      <c r="D47" s="583" t="s">
        <v>362</v>
      </c>
      <c r="E47" s="593" t="s">
        <v>202</v>
      </c>
      <c r="F47" s="405">
        <v>65</v>
      </c>
      <c r="G47" s="405">
        <v>15</v>
      </c>
      <c r="H47" s="405">
        <v>1</v>
      </c>
      <c r="I47" s="694">
        <v>215</v>
      </c>
      <c r="J47" s="128"/>
      <c r="K47" s="126"/>
      <c r="L47" s="127"/>
      <c r="M47" s="127"/>
      <c r="N47" s="127"/>
      <c r="O47" s="127"/>
      <c r="P47" s="83"/>
      <c r="Q47" s="83"/>
      <c r="R47" s="83"/>
      <c r="S47" s="83"/>
      <c r="T47" s="83"/>
      <c r="U47" s="83"/>
      <c r="V47" s="83"/>
      <c r="W47" s="83"/>
      <c r="X47" s="138"/>
      <c r="Y47" s="136"/>
      <c r="Z47" s="106"/>
      <c r="AA47" s="561"/>
      <c r="AB47" s="561"/>
      <c r="AC47" s="561"/>
      <c r="AD47" s="561"/>
      <c r="AE47" s="31"/>
      <c r="AF47" s="579">
        <f t="shared" ref="AF47:AF55" si="7">SUM(J47:X47)*I47</f>
        <v>0</v>
      </c>
      <c r="AG47" s="396"/>
      <c r="AH47" s="597">
        <v>1.69</v>
      </c>
      <c r="AI47" s="58">
        <f t="shared" si="3"/>
        <v>0</v>
      </c>
      <c r="AJ47" s="534"/>
      <c r="AK47" s="534"/>
      <c r="AL47" s="11"/>
      <c r="AM47" s="10"/>
      <c r="AN47" s="10"/>
      <c r="AO47" s="115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</row>
    <row r="48" spans="1:55" ht="30" customHeight="1" outlineLevel="1" thickBot="1">
      <c r="A48" s="686"/>
      <c r="B48" s="116"/>
      <c r="C48" s="405" t="s">
        <v>356</v>
      </c>
      <c r="D48" s="413" t="s">
        <v>363</v>
      </c>
      <c r="E48" s="593" t="s">
        <v>202</v>
      </c>
      <c r="F48" s="405">
        <v>65</v>
      </c>
      <c r="G48" s="405">
        <v>9</v>
      </c>
      <c r="H48" s="405">
        <v>1</v>
      </c>
      <c r="I48" s="694">
        <v>195</v>
      </c>
      <c r="J48" s="128"/>
      <c r="K48" s="126"/>
      <c r="L48" s="127"/>
      <c r="M48" s="127"/>
      <c r="N48" s="127"/>
      <c r="O48" s="127"/>
      <c r="P48" s="83"/>
      <c r="Q48" s="83"/>
      <c r="R48" s="83"/>
      <c r="S48" s="83"/>
      <c r="T48" s="83"/>
      <c r="U48" s="83"/>
      <c r="V48" s="83"/>
      <c r="W48" s="83"/>
      <c r="X48" s="138"/>
      <c r="Y48" s="136"/>
      <c r="Z48" s="106"/>
      <c r="AA48" s="559"/>
      <c r="AB48" s="559"/>
      <c r="AC48" s="559"/>
      <c r="AD48" s="559"/>
      <c r="AE48" s="31"/>
      <c r="AF48" s="579">
        <f t="shared" si="7"/>
        <v>0</v>
      </c>
      <c r="AG48" s="396"/>
      <c r="AH48" s="597">
        <v>1.47</v>
      </c>
      <c r="AI48" s="58">
        <f t="shared" si="3"/>
        <v>0</v>
      </c>
      <c r="AJ48" s="534"/>
      <c r="AK48" s="534"/>
      <c r="AL48" s="11"/>
      <c r="AM48" s="10"/>
      <c r="AN48" s="10"/>
      <c r="AO48" s="115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</row>
    <row r="49" spans="1:55" ht="30" customHeight="1" outlineLevel="1" thickBot="1">
      <c r="A49" s="686"/>
      <c r="B49" s="116"/>
      <c r="C49" s="405" t="s">
        <v>357</v>
      </c>
      <c r="D49" s="413" t="s">
        <v>364</v>
      </c>
      <c r="E49" s="593" t="s">
        <v>202</v>
      </c>
      <c r="F49" s="405">
        <v>60</v>
      </c>
      <c r="G49" s="405">
        <v>9</v>
      </c>
      <c r="H49" s="405">
        <v>1</v>
      </c>
      <c r="I49" s="694">
        <v>205</v>
      </c>
      <c r="J49" s="128"/>
      <c r="K49" s="126"/>
      <c r="L49" s="127"/>
      <c r="M49" s="127"/>
      <c r="N49" s="127"/>
      <c r="O49" s="127"/>
      <c r="P49" s="83"/>
      <c r="Q49" s="83"/>
      <c r="R49" s="83"/>
      <c r="S49" s="83"/>
      <c r="T49" s="83"/>
      <c r="U49" s="83"/>
      <c r="V49" s="83"/>
      <c r="W49" s="83"/>
      <c r="X49" s="138"/>
      <c r="Y49" s="136"/>
      <c r="Z49" s="106"/>
      <c r="AA49" s="559"/>
      <c r="AB49" s="559"/>
      <c r="AC49" s="559"/>
      <c r="AD49" s="559"/>
      <c r="AE49" s="31"/>
      <c r="AF49" s="579">
        <f t="shared" si="7"/>
        <v>0</v>
      </c>
      <c r="AG49" s="396"/>
      <c r="AH49" s="597">
        <v>1.36</v>
      </c>
      <c r="AI49" s="58">
        <f t="shared" si="3"/>
        <v>0</v>
      </c>
      <c r="AJ49" s="534"/>
      <c r="AK49" s="534"/>
      <c r="AL49" s="11"/>
      <c r="AM49" s="10"/>
      <c r="AN49" s="10"/>
      <c r="AO49" s="115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</row>
    <row r="50" spans="1:55" ht="30" customHeight="1" outlineLevel="1" thickBot="1">
      <c r="A50" s="686"/>
      <c r="B50" s="116"/>
      <c r="C50" s="405" t="s">
        <v>358</v>
      </c>
      <c r="D50" s="413" t="s">
        <v>365</v>
      </c>
      <c r="E50" s="593" t="s">
        <v>202</v>
      </c>
      <c r="F50" s="405">
        <v>60</v>
      </c>
      <c r="G50" s="405">
        <v>10</v>
      </c>
      <c r="H50" s="405">
        <v>1</v>
      </c>
      <c r="I50" s="694">
        <v>205</v>
      </c>
      <c r="J50" s="128"/>
      <c r="K50" s="126"/>
      <c r="L50" s="127"/>
      <c r="M50" s="127"/>
      <c r="N50" s="127"/>
      <c r="O50" s="127"/>
      <c r="P50" s="83"/>
      <c r="Q50" s="83"/>
      <c r="R50" s="83"/>
      <c r="S50" s="83"/>
      <c r="T50" s="83"/>
      <c r="U50" s="83"/>
      <c r="V50" s="83"/>
      <c r="W50" s="83"/>
      <c r="X50" s="138"/>
      <c r="Y50" s="136"/>
      <c r="Z50" s="106"/>
      <c r="AA50" s="559"/>
      <c r="AB50" s="559"/>
      <c r="AC50" s="559"/>
      <c r="AD50" s="559"/>
      <c r="AE50" s="31"/>
      <c r="AF50" s="579">
        <f t="shared" si="7"/>
        <v>0</v>
      </c>
      <c r="AG50" s="396"/>
      <c r="AH50" s="597">
        <v>1.41</v>
      </c>
      <c r="AI50" s="58">
        <f t="shared" si="3"/>
        <v>0</v>
      </c>
      <c r="AJ50" s="534"/>
      <c r="AK50" s="534"/>
      <c r="AL50" s="11"/>
      <c r="AM50" s="10"/>
      <c r="AN50" s="10"/>
      <c r="AO50" s="115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</row>
    <row r="51" spans="1:55" ht="30" customHeight="1" outlineLevel="1" thickBot="1">
      <c r="A51" s="686"/>
      <c r="B51" s="116"/>
      <c r="C51" s="405" t="s">
        <v>359</v>
      </c>
      <c r="D51" s="413" t="s">
        <v>366</v>
      </c>
      <c r="E51" s="593" t="s">
        <v>202</v>
      </c>
      <c r="F51" s="405">
        <v>65</v>
      </c>
      <c r="G51" s="405">
        <v>17</v>
      </c>
      <c r="H51" s="405">
        <v>1</v>
      </c>
      <c r="I51" s="694">
        <v>225</v>
      </c>
      <c r="J51" s="128"/>
      <c r="K51" s="126"/>
      <c r="L51" s="127"/>
      <c r="M51" s="127"/>
      <c r="N51" s="127"/>
      <c r="O51" s="127"/>
      <c r="P51" s="83"/>
      <c r="Q51" s="83"/>
      <c r="R51" s="83"/>
      <c r="S51" s="83"/>
      <c r="T51" s="83"/>
      <c r="U51" s="83"/>
      <c r="V51" s="83"/>
      <c r="W51" s="83"/>
      <c r="X51" s="138"/>
      <c r="Y51" s="136"/>
      <c r="Z51" s="106"/>
      <c r="AA51" s="559"/>
      <c r="AB51" s="559"/>
      <c r="AC51" s="559"/>
      <c r="AD51" s="559"/>
      <c r="AE51" s="31"/>
      <c r="AF51" s="579">
        <f t="shared" si="7"/>
        <v>0</v>
      </c>
      <c r="AG51" s="396"/>
      <c r="AH51" s="597">
        <v>1.74</v>
      </c>
      <c r="AI51" s="58">
        <f t="shared" si="3"/>
        <v>0</v>
      </c>
      <c r="AJ51" s="534"/>
      <c r="AK51" s="534"/>
      <c r="AL51" s="11"/>
      <c r="AM51" s="10"/>
      <c r="AN51" s="10"/>
      <c r="AO51" s="115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</row>
    <row r="52" spans="1:55" ht="30" customHeight="1" outlineLevel="1" thickBot="1">
      <c r="A52" s="686"/>
      <c r="B52" s="116"/>
      <c r="C52" s="405" t="s">
        <v>360</v>
      </c>
      <c r="D52" s="413" t="s">
        <v>367</v>
      </c>
      <c r="E52" s="593" t="s">
        <v>202</v>
      </c>
      <c r="F52" s="405">
        <v>60</v>
      </c>
      <c r="G52" s="405">
        <v>18</v>
      </c>
      <c r="H52" s="405">
        <v>1</v>
      </c>
      <c r="I52" s="694">
        <v>225</v>
      </c>
      <c r="J52" s="128"/>
      <c r="K52" s="126"/>
      <c r="L52" s="127"/>
      <c r="M52" s="127"/>
      <c r="N52" s="127"/>
      <c r="O52" s="127"/>
      <c r="P52" s="83"/>
      <c r="Q52" s="83"/>
      <c r="R52" s="83"/>
      <c r="S52" s="83"/>
      <c r="T52" s="83"/>
      <c r="U52" s="83"/>
      <c r="V52" s="83"/>
      <c r="W52" s="83"/>
      <c r="X52" s="138"/>
      <c r="Y52" s="136"/>
      <c r="Z52" s="106"/>
      <c r="AA52" s="559"/>
      <c r="AB52" s="559"/>
      <c r="AC52" s="559"/>
      <c r="AD52" s="559"/>
      <c r="AE52" s="31"/>
      <c r="AF52" s="579">
        <f t="shared" si="7"/>
        <v>0</v>
      </c>
      <c r="AG52" s="396"/>
      <c r="AH52" s="597">
        <v>1.65</v>
      </c>
      <c r="AI52" s="58">
        <f t="shared" si="3"/>
        <v>0</v>
      </c>
      <c r="AJ52" s="534"/>
      <c r="AK52" s="534"/>
      <c r="AL52" s="11"/>
      <c r="AM52" s="10"/>
      <c r="AN52" s="10"/>
      <c r="AO52" s="115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</row>
    <row r="53" spans="1:55" ht="30" customHeight="1" outlineLevel="1" thickBot="1">
      <c r="A53" s="686"/>
      <c r="B53" s="141"/>
      <c r="C53" s="562" t="s">
        <v>361</v>
      </c>
      <c r="D53" s="576" t="s">
        <v>368</v>
      </c>
      <c r="E53" s="594" t="s">
        <v>202</v>
      </c>
      <c r="F53" s="562">
        <v>65</v>
      </c>
      <c r="G53" s="562">
        <v>23</v>
      </c>
      <c r="H53" s="562">
        <v>1</v>
      </c>
      <c r="I53" s="694">
        <v>235</v>
      </c>
      <c r="J53" s="128"/>
      <c r="K53" s="126"/>
      <c r="L53" s="127"/>
      <c r="M53" s="127"/>
      <c r="N53" s="127"/>
      <c r="O53" s="127"/>
      <c r="P53" s="83"/>
      <c r="Q53" s="83"/>
      <c r="R53" s="83"/>
      <c r="S53" s="83"/>
      <c r="T53" s="83"/>
      <c r="U53" s="83"/>
      <c r="V53" s="83"/>
      <c r="W53" s="83"/>
      <c r="X53" s="138"/>
      <c r="Y53" s="136"/>
      <c r="Z53" s="106"/>
      <c r="AA53" s="559"/>
      <c r="AB53" s="559"/>
      <c r="AC53" s="559"/>
      <c r="AD53" s="559"/>
      <c r="AE53" s="31"/>
      <c r="AF53" s="579">
        <f t="shared" si="7"/>
        <v>0</v>
      </c>
      <c r="AG53" s="396"/>
      <c r="AH53" s="597">
        <v>2.02</v>
      </c>
      <c r="AI53" s="58">
        <f t="shared" si="3"/>
        <v>0</v>
      </c>
      <c r="AJ53" s="534"/>
      <c r="AK53" s="534"/>
      <c r="AL53" s="11"/>
      <c r="AM53" s="10"/>
      <c r="AN53" s="10"/>
      <c r="AO53" s="115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</row>
    <row r="54" spans="1:55" ht="80" customHeight="1" thickBot="1">
      <c r="A54" s="686"/>
      <c r="B54" s="563"/>
      <c r="C54" s="564">
        <v>14291</v>
      </c>
      <c r="D54" s="565" t="s">
        <v>354</v>
      </c>
      <c r="E54" s="595" t="s">
        <v>202</v>
      </c>
      <c r="F54" s="566" t="s">
        <v>351</v>
      </c>
      <c r="G54" s="567" t="s">
        <v>352</v>
      </c>
      <c r="H54" s="596">
        <v>7</v>
      </c>
      <c r="I54" s="697">
        <f>SUM(I47:I53)</f>
        <v>1505</v>
      </c>
      <c r="J54" s="133"/>
      <c r="K54" s="398"/>
      <c r="L54" s="134"/>
      <c r="M54" s="134"/>
      <c r="N54" s="134"/>
      <c r="O54" s="134"/>
      <c r="P54" s="160"/>
      <c r="Q54" s="160"/>
      <c r="R54" s="160"/>
      <c r="S54" s="160"/>
      <c r="T54" s="160"/>
      <c r="U54" s="160"/>
      <c r="V54" s="160"/>
      <c r="W54" s="160"/>
      <c r="X54" s="399"/>
      <c r="Y54" s="568"/>
      <c r="Z54" s="198"/>
      <c r="AA54" s="162"/>
      <c r="AB54" s="162"/>
      <c r="AC54" s="162"/>
      <c r="AD54" s="162"/>
      <c r="AE54" s="200"/>
      <c r="AF54" s="579">
        <f t="shared" si="7"/>
        <v>0</v>
      </c>
      <c r="AG54" s="396"/>
      <c r="AH54" s="395">
        <f>SUM(AH47:AH53)</f>
        <v>11.34</v>
      </c>
      <c r="AI54" s="58">
        <f t="shared" si="3"/>
        <v>0</v>
      </c>
      <c r="AJ54" s="534"/>
      <c r="AK54" s="534"/>
      <c r="AL54" s="11"/>
      <c r="AM54" s="10"/>
      <c r="AN54" s="10"/>
      <c r="AO54" s="115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</row>
    <row r="55" spans="1:55" ht="80" customHeight="1" thickBot="1">
      <c r="A55" s="661"/>
      <c r="B55" s="563"/>
      <c r="C55" s="564">
        <v>14193</v>
      </c>
      <c r="D55" s="565" t="s">
        <v>376</v>
      </c>
      <c r="E55" s="595" t="s">
        <v>202</v>
      </c>
      <c r="F55" s="566" t="s">
        <v>239</v>
      </c>
      <c r="G55" s="567"/>
      <c r="H55" s="596">
        <v>85</v>
      </c>
      <c r="I55" s="697">
        <v>2914</v>
      </c>
      <c r="J55" s="133"/>
      <c r="K55" s="398"/>
      <c r="L55" s="134"/>
      <c r="M55" s="134"/>
      <c r="N55" s="134"/>
      <c r="O55" s="134"/>
      <c r="P55" s="160"/>
      <c r="Q55" s="160"/>
      <c r="R55" s="160"/>
      <c r="S55" s="160"/>
      <c r="T55" s="160"/>
      <c r="U55" s="160"/>
      <c r="V55" s="160"/>
      <c r="W55" s="160"/>
      <c r="X55" s="399"/>
      <c r="Y55" s="568"/>
      <c r="Z55" s="198"/>
      <c r="AA55" s="162"/>
      <c r="AB55" s="162"/>
      <c r="AC55" s="162"/>
      <c r="AD55" s="162"/>
      <c r="AE55" s="200"/>
      <c r="AF55" s="579">
        <f t="shared" si="7"/>
        <v>0</v>
      </c>
      <c r="AG55" s="396"/>
      <c r="AH55" s="395">
        <v>35</v>
      </c>
      <c r="AI55" s="58">
        <f t="shared" si="3"/>
        <v>0</v>
      </c>
      <c r="AJ55" s="534"/>
      <c r="AK55" s="534"/>
      <c r="AL55" s="11"/>
      <c r="AM55" s="598"/>
      <c r="AN55" s="598"/>
      <c r="AO55" s="115"/>
      <c r="AP55" s="598"/>
      <c r="AQ55" s="598"/>
      <c r="AR55" s="598"/>
      <c r="AS55" s="598"/>
      <c r="AT55" s="598"/>
      <c r="AU55" s="598"/>
      <c r="AV55" s="598"/>
      <c r="AW55" s="598"/>
      <c r="AX55" s="598"/>
      <c r="AY55" s="598"/>
      <c r="AZ55" s="598"/>
      <c r="BA55" s="598"/>
      <c r="BB55" s="598"/>
      <c r="BC55" s="598"/>
    </row>
    <row r="56" spans="1:55" ht="56" customHeight="1" thickBot="1">
      <c r="A56" s="25"/>
      <c r="B56" s="25"/>
      <c r="C56" s="26"/>
      <c r="D56" s="416"/>
      <c r="E56" s="92"/>
      <c r="F56" s="26"/>
      <c r="G56" s="26"/>
      <c r="H56" s="26"/>
      <c r="I56" s="33" t="s">
        <v>27</v>
      </c>
      <c r="J56" s="397">
        <f>SUM(J6:J20,J38:J55)</f>
        <v>0</v>
      </c>
      <c r="K56" s="397">
        <f t="shared" ref="K56:X56" si="8">SUM(K6:K20,K38:K55)</f>
        <v>0</v>
      </c>
      <c r="L56" s="397">
        <f t="shared" si="8"/>
        <v>0</v>
      </c>
      <c r="M56" s="397">
        <f t="shared" si="8"/>
        <v>0</v>
      </c>
      <c r="N56" s="397">
        <f t="shared" si="8"/>
        <v>0</v>
      </c>
      <c r="O56" s="397">
        <f t="shared" si="8"/>
        <v>0</v>
      </c>
      <c r="P56" s="397">
        <f t="shared" si="8"/>
        <v>0</v>
      </c>
      <c r="Q56" s="397">
        <f t="shared" si="8"/>
        <v>0</v>
      </c>
      <c r="R56" s="397">
        <f t="shared" si="8"/>
        <v>0</v>
      </c>
      <c r="S56" s="397">
        <f t="shared" si="8"/>
        <v>0</v>
      </c>
      <c r="T56" s="397">
        <f t="shared" si="8"/>
        <v>0</v>
      </c>
      <c r="U56" s="397">
        <f t="shared" si="8"/>
        <v>0</v>
      </c>
      <c r="V56" s="397">
        <f t="shared" si="8"/>
        <v>0</v>
      </c>
      <c r="W56" s="397">
        <f t="shared" si="8"/>
        <v>0</v>
      </c>
      <c r="X56" s="704">
        <f t="shared" si="8"/>
        <v>0</v>
      </c>
      <c r="Y56" s="569"/>
      <c r="Z56" s="676">
        <f>SUM(J56:Y56)</f>
        <v>0</v>
      </c>
      <c r="AA56" s="677"/>
      <c r="AB56" s="677"/>
      <c r="AC56" s="677"/>
      <c r="AD56" s="677"/>
      <c r="AE56" s="678"/>
      <c r="AF56" s="44">
        <f>IF(J56&gt;0,1,0)+IF(L56&gt;0,1,0)+IF(M56&gt;0,1,0)+IF(N56&gt;0,1,0)+IF(O56&gt;0,1,0)+IF(P56&gt;0,1,0)+IF(Y56&gt;0,1,0)+IF(K56&gt;0,1,0)+IF(Q56&gt;0,1,0)</f>
        <v>0</v>
      </c>
      <c r="AI56" s="58"/>
      <c r="AJ56" s="534"/>
      <c r="AK56" s="534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</row>
    <row r="57" spans="1:55" ht="56.5" customHeight="1" thickBot="1">
      <c r="A57" s="25"/>
      <c r="B57" s="25"/>
      <c r="C57" s="26"/>
      <c r="D57" s="416"/>
      <c r="E57" s="92"/>
      <c r="F57" s="26"/>
      <c r="G57" s="26"/>
      <c r="H57" s="26"/>
      <c r="I57" s="95" t="s">
        <v>26</v>
      </c>
      <c r="J57" s="125">
        <f>SUMPRODUCT(J6:J55,$H6:$H55)</f>
        <v>0</v>
      </c>
      <c r="K57" s="659">
        <f t="shared" ref="K57:X57" si="9">SUMPRODUCT(K6:K55,$H6:$H55)</f>
        <v>0</v>
      </c>
      <c r="L57" s="659">
        <f t="shared" si="9"/>
        <v>0</v>
      </c>
      <c r="M57" s="659">
        <f t="shared" si="9"/>
        <v>0</v>
      </c>
      <c r="N57" s="659">
        <f t="shared" si="9"/>
        <v>0</v>
      </c>
      <c r="O57" s="659">
        <f t="shared" si="9"/>
        <v>0</v>
      </c>
      <c r="P57" s="659">
        <f t="shared" si="9"/>
        <v>0</v>
      </c>
      <c r="Q57" s="659">
        <f t="shared" si="9"/>
        <v>0</v>
      </c>
      <c r="R57" s="659">
        <f t="shared" si="9"/>
        <v>0</v>
      </c>
      <c r="S57" s="659">
        <f t="shared" si="9"/>
        <v>0</v>
      </c>
      <c r="T57" s="659">
        <f t="shared" si="9"/>
        <v>0</v>
      </c>
      <c r="U57" s="659">
        <f t="shared" si="9"/>
        <v>0</v>
      </c>
      <c r="V57" s="659">
        <f t="shared" si="9"/>
        <v>0</v>
      </c>
      <c r="W57" s="659">
        <f t="shared" si="9"/>
        <v>0</v>
      </c>
      <c r="X57" s="705">
        <f t="shared" si="9"/>
        <v>0</v>
      </c>
      <c r="Y57" s="137"/>
      <c r="Z57" s="682">
        <f>SUM(J57:Y57)</f>
        <v>0</v>
      </c>
      <c r="AA57" s="682"/>
      <c r="AB57" s="682"/>
      <c r="AC57" s="682"/>
      <c r="AD57" s="682"/>
      <c r="AE57" s="682"/>
      <c r="AF57" s="32"/>
      <c r="AI57" s="58"/>
      <c r="AJ57" s="534"/>
      <c r="AK57" s="534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</row>
    <row r="58" spans="1:55" ht="65" customHeight="1" thickBot="1">
      <c r="A58" s="25"/>
      <c r="B58" s="25"/>
      <c r="C58" s="26"/>
      <c r="D58" s="416"/>
      <c r="E58" s="92"/>
      <c r="F58" s="26"/>
      <c r="G58" s="26"/>
      <c r="H58" s="26"/>
      <c r="I58" s="26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690" t="s">
        <v>29</v>
      </c>
      <c r="Z58" s="691"/>
      <c r="AA58" s="691"/>
      <c r="AB58" s="691"/>
      <c r="AC58" s="691"/>
      <c r="AD58" s="691"/>
      <c r="AE58" s="692"/>
      <c r="AF58" s="24">
        <f>SUM(AF6:AF55)</f>
        <v>0</v>
      </c>
      <c r="AG58" s="176"/>
      <c r="AH58" s="58"/>
      <c r="AI58" s="58"/>
      <c r="AJ58" s="534"/>
      <c r="AK58" s="534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</row>
    <row r="59" spans="1:55" ht="25.5" customHeight="1" thickBot="1">
      <c r="A59" s="25"/>
      <c r="B59" s="25"/>
      <c r="C59" s="26"/>
      <c r="D59" s="416"/>
      <c r="E59" s="92"/>
      <c r="F59" s="26"/>
      <c r="G59" s="26"/>
      <c r="H59" s="26"/>
      <c r="I59" s="26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672" t="s">
        <v>30</v>
      </c>
      <c r="Z59" s="673"/>
      <c r="AA59" s="673"/>
      <c r="AB59" s="673"/>
      <c r="AC59" s="673"/>
      <c r="AD59" s="673"/>
      <c r="AE59" s="673"/>
      <c r="AF59" s="19">
        <f>SUM(AI6:AI55)</f>
        <v>0</v>
      </c>
      <c r="AG59" s="176"/>
      <c r="AH59" s="58"/>
      <c r="AI59" s="58"/>
      <c r="AJ59" s="534"/>
      <c r="AK59" s="534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</row>
    <row r="60" spans="1:55" ht="100" customHeight="1">
      <c r="A60" s="25"/>
      <c r="B60" s="25"/>
      <c r="C60" s="26"/>
      <c r="D60" s="416"/>
      <c r="E60" s="92"/>
      <c r="F60" s="26"/>
      <c r="G60" s="26"/>
      <c r="H60" s="26"/>
      <c r="I60" s="26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176"/>
      <c r="AH60" s="58"/>
      <c r="AI60" s="58"/>
      <c r="AJ60" s="534"/>
      <c r="AK60" s="534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</row>
    <row r="61" spans="1:55" s="10" customFormat="1">
      <c r="A61" s="25"/>
      <c r="B61" s="25"/>
      <c r="C61" s="25"/>
      <c r="D61" s="25"/>
      <c r="E61" s="91"/>
      <c r="F61" s="25"/>
      <c r="G61" s="25"/>
      <c r="H61" s="25"/>
      <c r="I61" s="25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53"/>
      <c r="AH61" s="57"/>
      <c r="AI61" s="57"/>
      <c r="AJ61" s="221"/>
      <c r="AK61" s="221"/>
    </row>
    <row r="62" spans="1:55" s="10" customFormat="1">
      <c r="A62" s="25"/>
      <c r="B62" s="25"/>
      <c r="C62" s="25"/>
      <c r="D62" s="25"/>
      <c r="E62" s="91"/>
      <c r="F62" s="25"/>
      <c r="G62" s="25"/>
      <c r="H62" s="25"/>
      <c r="I62" s="2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53"/>
      <c r="AH62" s="57"/>
      <c r="AI62" s="57"/>
      <c r="AJ62" s="221"/>
      <c r="AK62" s="221"/>
    </row>
    <row r="63" spans="1:55" s="10" customFormat="1">
      <c r="A63" s="25"/>
      <c r="B63" s="25"/>
      <c r="C63" s="25"/>
      <c r="D63" s="25"/>
      <c r="E63" s="91"/>
      <c r="F63" s="25"/>
      <c r="G63" s="25"/>
      <c r="H63" s="25"/>
      <c r="I63" s="2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53"/>
      <c r="AH63" s="57"/>
      <c r="AI63" s="57"/>
      <c r="AJ63" s="221"/>
      <c r="AK63" s="221"/>
    </row>
    <row r="64" spans="1:55" s="10" customFormat="1">
      <c r="A64" s="25"/>
      <c r="B64" s="25"/>
      <c r="C64" s="25"/>
      <c r="D64" s="25"/>
      <c r="E64" s="91"/>
      <c r="F64" s="25"/>
      <c r="G64" s="25"/>
      <c r="H64" s="25"/>
      <c r="I64" s="2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53"/>
      <c r="AH64" s="57"/>
      <c r="AI64" s="57"/>
      <c r="AJ64" s="221"/>
      <c r="AK64" s="221"/>
    </row>
    <row r="65" spans="1:37" s="10" customFormat="1">
      <c r="A65" s="25"/>
      <c r="B65" s="25"/>
      <c r="C65" s="25"/>
      <c r="D65" s="25"/>
      <c r="E65" s="91"/>
      <c r="F65" s="25"/>
      <c r="G65" s="25"/>
      <c r="H65" s="25"/>
      <c r="I65" s="25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53"/>
      <c r="AH65" s="57"/>
      <c r="AI65" s="57"/>
      <c r="AJ65" s="221"/>
      <c r="AK65" s="221"/>
    </row>
    <row r="66" spans="1:37" s="10" customFormat="1">
      <c r="A66" s="25"/>
      <c r="B66" s="25"/>
      <c r="C66" s="25"/>
      <c r="D66" s="25"/>
      <c r="E66" s="91"/>
      <c r="F66" s="25"/>
      <c r="G66" s="25"/>
      <c r="H66" s="25"/>
      <c r="I66" s="25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53"/>
      <c r="AH66" s="57"/>
      <c r="AI66" s="57"/>
      <c r="AJ66" s="221"/>
      <c r="AK66" s="221"/>
    </row>
    <row r="67" spans="1:37" s="10" customFormat="1">
      <c r="A67" s="25"/>
      <c r="B67" s="25"/>
      <c r="C67" s="25"/>
      <c r="D67" s="25"/>
      <c r="E67" s="91"/>
      <c r="F67" s="25"/>
      <c r="G67" s="25"/>
      <c r="H67" s="25"/>
      <c r="I67" s="25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53"/>
      <c r="AH67" s="57"/>
      <c r="AI67" s="57"/>
      <c r="AJ67" s="221"/>
      <c r="AK67" s="221"/>
    </row>
    <row r="68" spans="1:37" s="10" customFormat="1">
      <c r="A68" s="25"/>
      <c r="B68" s="25"/>
      <c r="C68" s="25"/>
      <c r="D68" s="25"/>
      <c r="E68" s="91"/>
      <c r="F68" s="25"/>
      <c r="G68" s="25"/>
      <c r="H68" s="25"/>
      <c r="I68" s="25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53"/>
      <c r="AH68" s="57"/>
      <c r="AI68" s="57"/>
      <c r="AJ68" s="221"/>
      <c r="AK68" s="221"/>
    </row>
    <row r="69" spans="1:37" s="10" customFormat="1">
      <c r="A69" s="25"/>
      <c r="B69" s="25"/>
      <c r="C69" s="25"/>
      <c r="D69" s="25"/>
      <c r="E69" s="91"/>
      <c r="F69" s="25"/>
      <c r="G69" s="25"/>
      <c r="H69" s="25"/>
      <c r="I69" s="25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53"/>
      <c r="AH69" s="57"/>
      <c r="AI69" s="57"/>
      <c r="AJ69" s="221"/>
      <c r="AK69" s="221"/>
    </row>
    <row r="70" spans="1:37" s="10" customFormat="1">
      <c r="A70" s="25"/>
      <c r="B70" s="25"/>
      <c r="C70" s="25"/>
      <c r="D70" s="25"/>
      <c r="E70" s="91"/>
      <c r="F70" s="25"/>
      <c r="G70" s="25"/>
      <c r="H70" s="25"/>
      <c r="I70" s="25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53"/>
      <c r="AH70" s="57"/>
      <c r="AI70" s="57"/>
      <c r="AJ70" s="221"/>
      <c r="AK70" s="221"/>
    </row>
    <row r="71" spans="1:37" s="10" customFormat="1">
      <c r="A71" s="25"/>
      <c r="B71" s="25"/>
      <c r="C71" s="25"/>
      <c r="D71" s="25"/>
      <c r="E71" s="91"/>
      <c r="F71" s="25"/>
      <c r="G71" s="25"/>
      <c r="H71" s="25"/>
      <c r="I71" s="25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53"/>
      <c r="AH71" s="57"/>
      <c r="AI71" s="57"/>
      <c r="AJ71" s="221"/>
      <c r="AK71" s="221"/>
    </row>
    <row r="72" spans="1:37" s="10" customFormat="1">
      <c r="A72" s="25"/>
      <c r="B72" s="25"/>
      <c r="C72" s="25"/>
      <c r="D72" s="25"/>
      <c r="E72" s="91"/>
      <c r="F72" s="25"/>
      <c r="G72" s="25"/>
      <c r="H72" s="25"/>
      <c r="I72" s="25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53"/>
      <c r="AH72" s="57"/>
      <c r="AI72" s="57"/>
      <c r="AJ72" s="221"/>
      <c r="AK72" s="221"/>
    </row>
    <row r="73" spans="1:37" s="10" customFormat="1">
      <c r="A73" s="25"/>
      <c r="B73" s="25"/>
      <c r="C73" s="25"/>
      <c r="D73" s="25"/>
      <c r="E73" s="91"/>
      <c r="F73" s="25"/>
      <c r="G73" s="25"/>
      <c r="H73" s="25"/>
      <c r="I73" s="25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53"/>
      <c r="AH73" s="57"/>
      <c r="AI73" s="57"/>
      <c r="AJ73" s="221"/>
      <c r="AK73" s="221"/>
    </row>
    <row r="74" spans="1:37" s="10" customFormat="1">
      <c r="A74" s="25"/>
      <c r="B74" s="25"/>
      <c r="C74" s="25"/>
      <c r="D74" s="25"/>
      <c r="E74" s="91"/>
      <c r="F74" s="25"/>
      <c r="G74" s="25"/>
      <c r="H74" s="25"/>
      <c r="I74" s="25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53"/>
      <c r="AH74" s="57"/>
      <c r="AI74" s="57"/>
      <c r="AJ74" s="221"/>
      <c r="AK74" s="221"/>
    </row>
    <row r="75" spans="1:37" s="10" customFormat="1">
      <c r="A75" s="25"/>
      <c r="B75" s="25"/>
      <c r="C75" s="25"/>
      <c r="D75" s="25"/>
      <c r="E75" s="91"/>
      <c r="F75" s="25"/>
      <c r="G75" s="25"/>
      <c r="H75" s="25"/>
      <c r="I75" s="25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53"/>
      <c r="AH75" s="57"/>
      <c r="AI75" s="57"/>
      <c r="AJ75" s="221"/>
      <c r="AK75" s="221"/>
    </row>
    <row r="76" spans="1:37" s="10" customFormat="1">
      <c r="A76" s="25"/>
      <c r="B76" s="25"/>
      <c r="C76" s="25"/>
      <c r="D76" s="25"/>
      <c r="E76" s="91"/>
      <c r="F76" s="25"/>
      <c r="G76" s="25"/>
      <c r="H76" s="25"/>
      <c r="I76" s="25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53"/>
      <c r="AH76" s="57"/>
      <c r="AI76" s="57"/>
      <c r="AJ76" s="221"/>
      <c r="AK76" s="221"/>
    </row>
    <row r="77" spans="1:37" s="10" customFormat="1">
      <c r="A77" s="25"/>
      <c r="B77" s="25"/>
      <c r="C77" s="25"/>
      <c r="D77" s="25"/>
      <c r="E77" s="91"/>
      <c r="F77" s="25"/>
      <c r="G77" s="25"/>
      <c r="H77" s="25"/>
      <c r="I77" s="25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53"/>
      <c r="AH77" s="57"/>
      <c r="AI77" s="57"/>
      <c r="AJ77" s="221"/>
      <c r="AK77" s="221"/>
    </row>
    <row r="78" spans="1:37" s="10" customFormat="1">
      <c r="A78" s="25"/>
      <c r="B78" s="25"/>
      <c r="C78" s="25"/>
      <c r="D78" s="25"/>
      <c r="E78" s="91"/>
      <c r="F78" s="25"/>
      <c r="G78" s="25"/>
      <c r="H78" s="25"/>
      <c r="I78" s="25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53"/>
      <c r="AH78" s="57"/>
      <c r="AI78" s="57"/>
      <c r="AJ78" s="221"/>
      <c r="AK78" s="221"/>
    </row>
    <row r="79" spans="1:37" s="10" customFormat="1">
      <c r="A79" s="25"/>
      <c r="B79" s="25"/>
      <c r="C79" s="25"/>
      <c r="D79" s="25"/>
      <c r="E79" s="91"/>
      <c r="F79" s="25"/>
      <c r="G79" s="25"/>
      <c r="H79" s="25"/>
      <c r="I79" s="25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53"/>
      <c r="AH79" s="57"/>
      <c r="AI79" s="57"/>
      <c r="AJ79" s="221"/>
      <c r="AK79" s="221"/>
    </row>
    <row r="80" spans="1:37" s="10" customFormat="1">
      <c r="A80" s="25"/>
      <c r="B80" s="25"/>
      <c r="C80" s="25"/>
      <c r="D80" s="25"/>
      <c r="E80" s="91"/>
      <c r="F80" s="25"/>
      <c r="G80" s="25"/>
      <c r="H80" s="25"/>
      <c r="I80" s="25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53"/>
      <c r="AH80" s="57"/>
      <c r="AI80" s="57"/>
      <c r="AJ80" s="221"/>
      <c r="AK80" s="221"/>
    </row>
    <row r="81" spans="1:37" s="10" customFormat="1">
      <c r="A81" s="25"/>
      <c r="B81" s="25"/>
      <c r="C81" s="25"/>
      <c r="D81" s="25"/>
      <c r="E81" s="91"/>
      <c r="F81" s="25"/>
      <c r="G81" s="25"/>
      <c r="H81" s="25"/>
      <c r="I81" s="25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53"/>
      <c r="AH81" s="57"/>
      <c r="AI81" s="57"/>
      <c r="AJ81" s="221"/>
      <c r="AK81" s="221"/>
    </row>
    <row r="82" spans="1:37" s="10" customFormat="1">
      <c r="A82" s="25"/>
      <c r="B82" s="25"/>
      <c r="C82" s="25"/>
      <c r="D82" s="25"/>
      <c r="E82" s="91"/>
      <c r="F82" s="25"/>
      <c r="G82" s="25"/>
      <c r="H82" s="25"/>
      <c r="I82" s="25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53"/>
      <c r="AH82" s="57"/>
      <c r="AI82" s="57"/>
      <c r="AJ82" s="221"/>
      <c r="AK82" s="221"/>
    </row>
    <row r="83" spans="1:37" s="10" customFormat="1">
      <c r="A83" s="25"/>
      <c r="B83" s="25"/>
      <c r="C83" s="25"/>
      <c r="D83" s="25"/>
      <c r="E83" s="91"/>
      <c r="F83" s="25"/>
      <c r="G83" s="25"/>
      <c r="H83" s="25"/>
      <c r="I83" s="25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53"/>
      <c r="AH83" s="57"/>
      <c r="AI83" s="57"/>
      <c r="AJ83" s="221"/>
      <c r="AK83" s="221"/>
    </row>
    <row r="84" spans="1:37" s="10" customFormat="1">
      <c r="A84" s="25"/>
      <c r="B84" s="25"/>
      <c r="C84" s="25"/>
      <c r="D84" s="25"/>
      <c r="E84" s="91"/>
      <c r="F84" s="25"/>
      <c r="G84" s="25"/>
      <c r="H84" s="25"/>
      <c r="I84" s="25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53"/>
      <c r="AH84" s="57"/>
      <c r="AI84" s="57"/>
      <c r="AJ84" s="221"/>
      <c r="AK84" s="221"/>
    </row>
    <row r="85" spans="1:37" s="10" customFormat="1">
      <c r="A85" s="25"/>
      <c r="B85" s="25"/>
      <c r="C85" s="25"/>
      <c r="D85" s="25"/>
      <c r="E85" s="91"/>
      <c r="F85" s="25"/>
      <c r="G85" s="25"/>
      <c r="H85" s="25"/>
      <c r="I85" s="25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53"/>
      <c r="AH85" s="57"/>
      <c r="AI85" s="57"/>
      <c r="AJ85" s="221"/>
      <c r="AK85" s="221"/>
    </row>
    <row r="86" spans="1:37" s="10" customFormat="1">
      <c r="A86" s="25"/>
      <c r="B86" s="25"/>
      <c r="C86" s="25"/>
      <c r="D86" s="25"/>
      <c r="E86" s="91"/>
      <c r="F86" s="25"/>
      <c r="G86" s="25"/>
      <c r="H86" s="25"/>
      <c r="I86" s="25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53"/>
      <c r="AH86" s="57"/>
      <c r="AI86" s="57"/>
      <c r="AJ86" s="221"/>
      <c r="AK86" s="221"/>
    </row>
    <row r="87" spans="1:37" s="10" customFormat="1">
      <c r="A87" s="25"/>
      <c r="B87" s="25"/>
      <c r="C87" s="25"/>
      <c r="D87" s="25"/>
      <c r="E87" s="91"/>
      <c r="F87" s="25"/>
      <c r="G87" s="25"/>
      <c r="H87" s="25"/>
      <c r="I87" s="25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53"/>
      <c r="AH87" s="57"/>
      <c r="AI87" s="57"/>
      <c r="AJ87" s="221"/>
      <c r="AK87" s="221"/>
    </row>
    <row r="88" spans="1:37" s="10" customFormat="1">
      <c r="A88" s="25"/>
      <c r="B88" s="25"/>
      <c r="C88" s="25"/>
      <c r="D88" s="25"/>
      <c r="E88" s="91"/>
      <c r="F88" s="25"/>
      <c r="G88" s="25"/>
      <c r="H88" s="25"/>
      <c r="I88" s="25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53"/>
      <c r="AH88" s="57"/>
      <c r="AI88" s="57"/>
      <c r="AJ88" s="221"/>
      <c r="AK88" s="221"/>
    </row>
    <row r="89" spans="1:37" s="10" customFormat="1">
      <c r="A89" s="25"/>
      <c r="B89" s="25"/>
      <c r="C89" s="25"/>
      <c r="D89" s="25"/>
      <c r="E89" s="91"/>
      <c r="F89" s="25"/>
      <c r="G89" s="25"/>
      <c r="H89" s="25"/>
      <c r="I89" s="25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53"/>
      <c r="AH89" s="57"/>
      <c r="AI89" s="57"/>
      <c r="AJ89" s="221"/>
      <c r="AK89" s="221"/>
    </row>
    <row r="90" spans="1:37" s="10" customFormat="1">
      <c r="A90" s="25"/>
      <c r="B90" s="25"/>
      <c r="C90" s="25"/>
      <c r="D90" s="25"/>
      <c r="E90" s="91"/>
      <c r="F90" s="25"/>
      <c r="G90" s="25"/>
      <c r="H90" s="25"/>
      <c r="I90" s="25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53"/>
      <c r="AH90" s="57"/>
      <c r="AI90" s="57"/>
      <c r="AJ90" s="221"/>
      <c r="AK90" s="221"/>
    </row>
    <row r="91" spans="1:37" s="10" customFormat="1">
      <c r="A91" s="25"/>
      <c r="B91" s="25"/>
      <c r="C91" s="25"/>
      <c r="D91" s="25"/>
      <c r="E91" s="91"/>
      <c r="F91" s="25"/>
      <c r="G91" s="25"/>
      <c r="H91" s="25"/>
      <c r="I91" s="25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53"/>
      <c r="AH91" s="57"/>
      <c r="AI91" s="57"/>
      <c r="AJ91" s="221"/>
      <c r="AK91" s="221"/>
    </row>
    <row r="92" spans="1:37" s="10" customFormat="1">
      <c r="A92" s="25"/>
      <c r="B92" s="25"/>
      <c r="C92" s="25"/>
      <c r="D92" s="25"/>
      <c r="E92" s="91"/>
      <c r="F92" s="25"/>
      <c r="G92" s="25"/>
      <c r="H92" s="25"/>
      <c r="I92" s="25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53"/>
      <c r="AH92" s="57"/>
      <c r="AI92" s="57"/>
      <c r="AJ92" s="221"/>
      <c r="AK92" s="221"/>
    </row>
    <row r="93" spans="1:37" s="10" customFormat="1">
      <c r="A93" s="25"/>
      <c r="B93" s="25"/>
      <c r="C93" s="25"/>
      <c r="D93" s="25"/>
      <c r="E93" s="91"/>
      <c r="F93" s="25"/>
      <c r="G93" s="25"/>
      <c r="H93" s="25"/>
      <c r="I93" s="2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53"/>
      <c r="AH93" s="57"/>
      <c r="AI93" s="57"/>
      <c r="AJ93" s="221"/>
      <c r="AK93" s="221"/>
    </row>
    <row r="94" spans="1:37" s="10" customFormat="1">
      <c r="A94" s="25"/>
      <c r="B94" s="25"/>
      <c r="C94" s="25"/>
      <c r="D94" s="25"/>
      <c r="E94" s="91"/>
      <c r="F94" s="25"/>
      <c r="G94" s="25"/>
      <c r="H94" s="25"/>
      <c r="I94" s="25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53"/>
      <c r="AH94" s="57"/>
      <c r="AI94" s="57"/>
      <c r="AJ94" s="221"/>
      <c r="AK94" s="221"/>
    </row>
    <row r="95" spans="1:37" s="10" customFormat="1">
      <c r="A95" s="25"/>
      <c r="B95" s="25"/>
      <c r="C95" s="25"/>
      <c r="D95" s="25"/>
      <c r="E95" s="91"/>
      <c r="F95" s="25"/>
      <c r="G95" s="25"/>
      <c r="H95" s="25"/>
      <c r="I95" s="25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53"/>
      <c r="AH95" s="57"/>
      <c r="AI95" s="57"/>
      <c r="AJ95" s="221"/>
      <c r="AK95" s="221"/>
    </row>
    <row r="96" spans="1:37" s="10" customFormat="1">
      <c r="A96" s="25"/>
      <c r="B96" s="25"/>
      <c r="C96" s="25"/>
      <c r="D96" s="25"/>
      <c r="E96" s="91"/>
      <c r="F96" s="25"/>
      <c r="G96" s="25"/>
      <c r="H96" s="25"/>
      <c r="I96" s="25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53"/>
      <c r="AH96" s="57"/>
      <c r="AI96" s="57"/>
      <c r="AJ96" s="221"/>
      <c r="AK96" s="221"/>
    </row>
    <row r="97" spans="1:37" s="10" customFormat="1">
      <c r="A97" s="25"/>
      <c r="B97" s="25"/>
      <c r="C97" s="25"/>
      <c r="D97" s="25"/>
      <c r="E97" s="91"/>
      <c r="F97" s="25"/>
      <c r="G97" s="25"/>
      <c r="H97" s="25"/>
      <c r="I97" s="25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53"/>
      <c r="AH97" s="57"/>
      <c r="AI97" s="57"/>
      <c r="AJ97" s="221"/>
      <c r="AK97" s="221"/>
    </row>
    <row r="98" spans="1:37" s="10" customFormat="1">
      <c r="A98" s="25"/>
      <c r="B98" s="25"/>
      <c r="C98" s="25"/>
      <c r="D98" s="25"/>
      <c r="E98" s="91"/>
      <c r="F98" s="25"/>
      <c r="G98" s="25"/>
      <c r="H98" s="25"/>
      <c r="I98" s="25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53"/>
      <c r="AH98" s="57"/>
      <c r="AI98" s="57"/>
      <c r="AJ98" s="221"/>
      <c r="AK98" s="221"/>
    </row>
    <row r="99" spans="1:37" s="10" customFormat="1">
      <c r="A99" s="25"/>
      <c r="B99" s="25"/>
      <c r="C99" s="25"/>
      <c r="D99" s="25"/>
      <c r="E99" s="91"/>
      <c r="F99" s="25"/>
      <c r="G99" s="25"/>
      <c r="H99" s="25"/>
      <c r="I99" s="25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53"/>
      <c r="AH99" s="57"/>
      <c r="AI99" s="57"/>
      <c r="AJ99" s="221"/>
      <c r="AK99" s="221"/>
    </row>
    <row r="100" spans="1:37" s="10" customFormat="1">
      <c r="A100" s="25"/>
      <c r="B100" s="25"/>
      <c r="C100" s="25"/>
      <c r="D100" s="25"/>
      <c r="E100" s="91"/>
      <c r="F100" s="25"/>
      <c r="G100" s="25"/>
      <c r="H100" s="25"/>
      <c r="I100" s="25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53"/>
      <c r="AH100" s="57"/>
      <c r="AI100" s="57"/>
      <c r="AJ100" s="221"/>
      <c r="AK100" s="221"/>
    </row>
    <row r="101" spans="1:37" s="10" customFormat="1">
      <c r="A101" s="25"/>
      <c r="B101" s="25"/>
      <c r="C101" s="25"/>
      <c r="D101" s="25"/>
      <c r="E101" s="91"/>
      <c r="F101" s="25"/>
      <c r="G101" s="25"/>
      <c r="H101" s="25"/>
      <c r="I101" s="25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53"/>
      <c r="AH101" s="57"/>
      <c r="AI101" s="57"/>
      <c r="AJ101" s="221"/>
      <c r="AK101" s="221"/>
    </row>
    <row r="102" spans="1:37" s="10" customFormat="1">
      <c r="A102" s="25"/>
      <c r="B102" s="25"/>
      <c r="C102" s="25"/>
      <c r="D102" s="25"/>
      <c r="E102" s="91"/>
      <c r="F102" s="25"/>
      <c r="G102" s="25"/>
      <c r="H102" s="25"/>
      <c r="I102" s="25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53"/>
      <c r="AH102" s="57"/>
      <c r="AI102" s="57"/>
      <c r="AJ102" s="221"/>
      <c r="AK102" s="221"/>
    </row>
    <row r="103" spans="1:37" s="10" customFormat="1">
      <c r="A103" s="25"/>
      <c r="B103" s="25"/>
      <c r="C103" s="25"/>
      <c r="D103" s="25"/>
      <c r="E103" s="91"/>
      <c r="F103" s="25"/>
      <c r="G103" s="25"/>
      <c r="H103" s="25"/>
      <c r="I103" s="25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53"/>
      <c r="AH103" s="57"/>
      <c r="AI103" s="57"/>
      <c r="AJ103" s="221"/>
      <c r="AK103" s="221"/>
    </row>
    <row r="104" spans="1:37" s="10" customFormat="1">
      <c r="A104" s="25"/>
      <c r="B104" s="25"/>
      <c r="C104" s="25"/>
      <c r="D104" s="25"/>
      <c r="E104" s="91"/>
      <c r="F104" s="25"/>
      <c r="G104" s="25"/>
      <c r="H104" s="25"/>
      <c r="I104" s="25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53"/>
      <c r="AH104" s="57"/>
      <c r="AI104" s="57"/>
      <c r="AJ104" s="221"/>
      <c r="AK104" s="221"/>
    </row>
    <row r="105" spans="1:37" s="10" customFormat="1">
      <c r="A105" s="25"/>
      <c r="B105" s="25"/>
      <c r="C105" s="25"/>
      <c r="D105" s="25"/>
      <c r="E105" s="91"/>
      <c r="F105" s="25"/>
      <c r="G105" s="25"/>
      <c r="H105" s="25"/>
      <c r="I105" s="25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53"/>
      <c r="AH105" s="57"/>
      <c r="AI105" s="57"/>
      <c r="AJ105" s="221"/>
      <c r="AK105" s="221"/>
    </row>
    <row r="106" spans="1:37" s="10" customFormat="1">
      <c r="A106" s="25"/>
      <c r="B106" s="25"/>
      <c r="C106" s="25"/>
      <c r="D106" s="25"/>
      <c r="E106" s="91"/>
      <c r="F106" s="25"/>
      <c r="G106" s="25"/>
      <c r="H106" s="25"/>
      <c r="I106" s="25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53"/>
      <c r="AH106" s="57"/>
      <c r="AI106" s="57"/>
      <c r="AJ106" s="221"/>
      <c r="AK106" s="221"/>
    </row>
    <row r="107" spans="1:37" s="10" customFormat="1">
      <c r="A107" s="25"/>
      <c r="B107" s="25"/>
      <c r="C107" s="25"/>
      <c r="D107" s="25"/>
      <c r="E107" s="91"/>
      <c r="F107" s="25"/>
      <c r="G107" s="25"/>
      <c r="H107" s="25"/>
      <c r="I107" s="25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53"/>
      <c r="AH107" s="57"/>
      <c r="AI107" s="57"/>
      <c r="AJ107" s="221"/>
      <c r="AK107" s="221"/>
    </row>
    <row r="108" spans="1:37" s="10" customFormat="1">
      <c r="A108" s="25"/>
      <c r="B108" s="112"/>
      <c r="C108" s="112"/>
      <c r="D108" s="112"/>
      <c r="E108" s="113"/>
      <c r="F108" s="112"/>
      <c r="G108" s="112"/>
      <c r="H108" s="25"/>
      <c r="I108" s="25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53"/>
      <c r="AH108" s="57"/>
      <c r="AI108" s="57"/>
      <c r="AJ108" s="221"/>
      <c r="AK108" s="221"/>
    </row>
    <row r="109" spans="1:37" s="10" customFormat="1">
      <c r="A109" s="25"/>
      <c r="B109" s="112"/>
      <c r="C109" s="112"/>
      <c r="D109" s="112"/>
      <c r="E109" s="113"/>
      <c r="F109" s="112"/>
      <c r="G109" s="112"/>
      <c r="H109" s="25"/>
      <c r="I109" s="25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53"/>
      <c r="AH109" s="57"/>
      <c r="AI109" s="57"/>
      <c r="AJ109" s="221"/>
      <c r="AK109" s="221"/>
    </row>
    <row r="110" spans="1:37" s="10" customFormat="1">
      <c r="A110" s="25"/>
      <c r="B110" s="112"/>
      <c r="C110" s="112"/>
      <c r="D110" s="112"/>
      <c r="E110" s="113"/>
      <c r="F110" s="112"/>
      <c r="G110" s="112"/>
      <c r="H110" s="25"/>
      <c r="I110" s="25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53"/>
      <c r="AH110" s="57"/>
      <c r="AI110" s="57"/>
      <c r="AJ110" s="221"/>
      <c r="AK110" s="221"/>
    </row>
    <row r="111" spans="1:37" s="10" customFormat="1">
      <c r="A111" s="25"/>
      <c r="B111" s="112"/>
      <c r="C111" s="112"/>
      <c r="D111" s="112"/>
      <c r="E111" s="113"/>
      <c r="F111" s="112"/>
      <c r="G111" s="112"/>
      <c r="H111" s="25"/>
      <c r="I111" s="25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53"/>
      <c r="AH111" s="57"/>
      <c r="AI111" s="57"/>
      <c r="AJ111" s="221"/>
      <c r="AK111" s="221"/>
    </row>
    <row r="112" spans="1:37" s="10" customFormat="1">
      <c r="A112" s="25"/>
      <c r="B112" s="112"/>
      <c r="C112" s="112"/>
      <c r="D112" s="112"/>
      <c r="E112" s="113"/>
      <c r="F112" s="112"/>
      <c r="G112" s="112"/>
      <c r="H112" s="25"/>
      <c r="I112" s="25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53"/>
      <c r="AH112" s="57"/>
      <c r="AI112" s="57"/>
      <c r="AJ112" s="221"/>
      <c r="AK112" s="221"/>
    </row>
    <row r="113" spans="1:37" s="10" customFormat="1">
      <c r="A113" s="25"/>
      <c r="B113" s="112"/>
      <c r="C113" s="112"/>
      <c r="D113" s="112"/>
      <c r="E113" s="113"/>
      <c r="F113" s="112"/>
      <c r="G113" s="112"/>
      <c r="H113" s="25"/>
      <c r="I113" s="25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53"/>
      <c r="AH113" s="57"/>
      <c r="AI113" s="57"/>
      <c r="AJ113" s="221"/>
      <c r="AK113" s="221"/>
    </row>
    <row r="114" spans="1:37" s="10" customFormat="1">
      <c r="A114" s="25"/>
      <c r="B114" s="112"/>
      <c r="C114" s="112"/>
      <c r="D114" s="112"/>
      <c r="E114" s="113"/>
      <c r="F114" s="112"/>
      <c r="G114" s="112"/>
      <c r="H114" s="25"/>
      <c r="I114" s="25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53"/>
      <c r="AH114" s="57"/>
      <c r="AI114" s="57"/>
      <c r="AJ114" s="221"/>
      <c r="AK114" s="221"/>
    </row>
    <row r="115" spans="1:37" s="10" customFormat="1">
      <c r="A115" s="25"/>
      <c r="B115" s="112"/>
      <c r="C115" s="112"/>
      <c r="D115" s="112"/>
      <c r="E115" s="113"/>
      <c r="F115" s="112"/>
      <c r="G115" s="112"/>
      <c r="H115" s="25"/>
      <c r="I115" s="25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53"/>
      <c r="AH115" s="57"/>
      <c r="AI115" s="57"/>
      <c r="AJ115" s="221"/>
      <c r="AK115" s="221"/>
    </row>
    <row r="116" spans="1:37" s="10" customFormat="1">
      <c r="A116" s="25"/>
      <c r="B116" s="112"/>
      <c r="C116" s="112"/>
      <c r="D116" s="112"/>
      <c r="E116" s="113"/>
      <c r="F116" s="112"/>
      <c r="G116" s="112"/>
      <c r="H116" s="25"/>
      <c r="I116" s="25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53"/>
      <c r="AH116" s="57"/>
      <c r="AI116" s="57"/>
      <c r="AJ116" s="221"/>
      <c r="AK116" s="221"/>
    </row>
    <row r="117" spans="1:37" s="10" customFormat="1">
      <c r="A117" s="25"/>
      <c r="B117" s="112"/>
      <c r="C117" s="112"/>
      <c r="D117" s="112"/>
      <c r="E117" s="113"/>
      <c r="F117" s="112"/>
      <c r="G117" s="112"/>
      <c r="H117" s="25"/>
      <c r="I117" s="25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53"/>
      <c r="AH117" s="57"/>
      <c r="AI117" s="57"/>
      <c r="AJ117" s="221"/>
      <c r="AK117" s="221"/>
    </row>
    <row r="118" spans="1:37" s="10" customFormat="1">
      <c r="A118" s="25"/>
      <c r="B118" s="112"/>
      <c r="C118" s="112"/>
      <c r="D118" s="112"/>
      <c r="E118" s="113"/>
      <c r="F118" s="112"/>
      <c r="G118" s="112"/>
      <c r="H118" s="25"/>
      <c r="I118" s="25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53"/>
      <c r="AH118" s="57"/>
      <c r="AI118" s="57"/>
      <c r="AJ118" s="221"/>
      <c r="AK118" s="221"/>
    </row>
    <row r="119" spans="1:37" s="10" customFormat="1">
      <c r="A119" s="25"/>
      <c r="B119" s="112"/>
      <c r="C119" s="112"/>
      <c r="D119" s="112"/>
      <c r="E119" s="113"/>
      <c r="F119" s="112"/>
      <c r="G119" s="112"/>
      <c r="H119" s="25"/>
      <c r="I119" s="25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53"/>
      <c r="AH119" s="57"/>
      <c r="AI119" s="57"/>
      <c r="AJ119" s="221"/>
      <c r="AK119" s="221"/>
    </row>
    <row r="120" spans="1:37" s="10" customFormat="1">
      <c r="A120" s="25"/>
      <c r="B120" s="112"/>
      <c r="C120" s="112"/>
      <c r="D120" s="112"/>
      <c r="E120" s="113"/>
      <c r="F120" s="112"/>
      <c r="G120" s="112"/>
      <c r="H120" s="25"/>
      <c r="I120" s="25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53"/>
      <c r="AH120" s="57"/>
      <c r="AI120" s="57"/>
      <c r="AJ120" s="221"/>
      <c r="AK120" s="221"/>
    </row>
    <row r="121" spans="1:37" s="10" customFormat="1">
      <c r="A121" s="25"/>
      <c r="B121" s="112"/>
      <c r="C121" s="112"/>
      <c r="D121" s="112"/>
      <c r="E121" s="113"/>
      <c r="F121" s="112"/>
      <c r="G121" s="112"/>
      <c r="H121" s="25"/>
      <c r="I121" s="25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53"/>
      <c r="AH121" s="57"/>
      <c r="AI121" s="57"/>
      <c r="AJ121" s="221"/>
      <c r="AK121" s="221"/>
    </row>
    <row r="122" spans="1:37" s="10" customFormat="1">
      <c r="A122" s="25"/>
      <c r="B122" s="112"/>
      <c r="C122" s="112"/>
      <c r="D122" s="112"/>
      <c r="E122" s="113"/>
      <c r="F122" s="112"/>
      <c r="G122" s="112"/>
      <c r="H122" s="25"/>
      <c r="I122" s="25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53"/>
      <c r="AH122" s="57"/>
      <c r="AI122" s="57"/>
      <c r="AJ122" s="221"/>
      <c r="AK122" s="221"/>
    </row>
    <row r="123" spans="1:37" s="10" customFormat="1">
      <c r="A123" s="25"/>
      <c r="B123" s="112"/>
      <c r="C123" s="112"/>
      <c r="D123" s="112"/>
      <c r="E123" s="113"/>
      <c r="F123" s="112"/>
      <c r="G123" s="112"/>
      <c r="H123" s="25"/>
      <c r="I123" s="25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53"/>
      <c r="AH123" s="57"/>
      <c r="AI123" s="57"/>
      <c r="AJ123" s="221"/>
      <c r="AK123" s="221"/>
    </row>
    <row r="124" spans="1:37" s="10" customFormat="1">
      <c r="A124" s="25"/>
      <c r="B124" s="112"/>
      <c r="C124" s="112"/>
      <c r="D124" s="112"/>
      <c r="E124" s="113"/>
      <c r="F124" s="112"/>
      <c r="G124" s="112"/>
      <c r="H124" s="25"/>
      <c r="I124" s="25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53"/>
      <c r="AH124" s="57"/>
      <c r="AI124" s="57"/>
      <c r="AJ124" s="221"/>
      <c r="AK124" s="221"/>
    </row>
    <row r="125" spans="1:37" s="10" customFormat="1">
      <c r="A125" s="25"/>
      <c r="B125" s="112"/>
      <c r="C125" s="112"/>
      <c r="D125" s="112"/>
      <c r="E125" s="113"/>
      <c r="F125" s="112"/>
      <c r="G125" s="112"/>
      <c r="H125" s="25"/>
      <c r="I125" s="25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53"/>
      <c r="AH125" s="57"/>
      <c r="AI125" s="57"/>
      <c r="AJ125" s="221"/>
      <c r="AK125" s="221"/>
    </row>
    <row r="126" spans="1:37" s="10" customFormat="1">
      <c r="A126" s="25"/>
      <c r="B126" s="25"/>
      <c r="C126" s="25"/>
      <c r="D126" s="25"/>
      <c r="E126" s="91"/>
      <c r="F126" s="25"/>
      <c r="G126" s="25"/>
      <c r="H126" s="25"/>
      <c r="I126" s="25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53"/>
      <c r="AH126" s="57"/>
      <c r="AI126" s="57"/>
      <c r="AJ126" s="221"/>
      <c r="AK126" s="221"/>
    </row>
    <row r="127" spans="1:37" s="10" customFormat="1">
      <c r="A127" s="25"/>
      <c r="B127" s="25"/>
      <c r="C127" s="25"/>
      <c r="D127" s="25"/>
      <c r="E127" s="91"/>
      <c r="F127" s="25"/>
      <c r="G127" s="25"/>
      <c r="H127" s="25"/>
      <c r="I127" s="25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53"/>
      <c r="AH127" s="57"/>
      <c r="AI127" s="57"/>
      <c r="AJ127" s="221"/>
      <c r="AK127" s="221"/>
    </row>
    <row r="128" spans="1:37" s="10" customFormat="1">
      <c r="A128" s="25"/>
      <c r="B128" s="25"/>
      <c r="C128" s="25"/>
      <c r="D128" s="25"/>
      <c r="E128" s="91"/>
      <c r="F128" s="25"/>
      <c r="G128" s="25"/>
      <c r="H128" s="25"/>
      <c r="I128" s="25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53"/>
      <c r="AH128" s="57"/>
      <c r="AI128" s="57"/>
      <c r="AJ128" s="221"/>
      <c r="AK128" s="221"/>
    </row>
    <row r="129" spans="1:37" s="10" customFormat="1">
      <c r="A129" s="25"/>
      <c r="B129" s="25"/>
      <c r="C129" s="25"/>
      <c r="D129" s="25"/>
      <c r="E129" s="91"/>
      <c r="F129" s="25"/>
      <c r="G129" s="25"/>
      <c r="H129" s="25"/>
      <c r="I129" s="25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53"/>
      <c r="AH129" s="57"/>
      <c r="AI129" s="57"/>
      <c r="AJ129" s="221"/>
      <c r="AK129" s="221"/>
    </row>
    <row r="130" spans="1:37" s="10" customFormat="1">
      <c r="A130" s="25"/>
      <c r="B130" s="25"/>
      <c r="C130" s="25"/>
      <c r="D130" s="25"/>
      <c r="E130" s="91"/>
      <c r="F130" s="25"/>
      <c r="G130" s="25"/>
      <c r="H130" s="25"/>
      <c r="I130" s="25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53"/>
      <c r="AH130" s="57"/>
      <c r="AI130" s="57"/>
      <c r="AJ130" s="221"/>
      <c r="AK130" s="221"/>
    </row>
    <row r="131" spans="1:37" s="10" customFormat="1">
      <c r="A131" s="25"/>
      <c r="B131" s="25"/>
      <c r="C131" s="25"/>
      <c r="D131" s="25"/>
      <c r="E131" s="91"/>
      <c r="F131" s="25"/>
      <c r="G131" s="25"/>
      <c r="H131" s="25"/>
      <c r="I131" s="25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53"/>
      <c r="AH131" s="57"/>
      <c r="AI131" s="57"/>
      <c r="AJ131" s="221"/>
      <c r="AK131" s="221"/>
    </row>
    <row r="132" spans="1:37" s="10" customFormat="1">
      <c r="A132" s="25"/>
      <c r="B132" s="25"/>
      <c r="C132" s="25"/>
      <c r="D132" s="25"/>
      <c r="E132" s="91"/>
      <c r="F132" s="25"/>
      <c r="G132" s="25"/>
      <c r="H132" s="25"/>
      <c r="I132" s="25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53"/>
      <c r="AH132" s="57"/>
      <c r="AI132" s="57"/>
      <c r="AJ132" s="221"/>
      <c r="AK132" s="221"/>
    </row>
    <row r="133" spans="1:37" s="10" customFormat="1">
      <c r="A133" s="25"/>
      <c r="B133" s="25"/>
      <c r="C133" s="25"/>
      <c r="D133" s="25"/>
      <c r="E133" s="91"/>
      <c r="F133" s="25"/>
      <c r="G133" s="25"/>
      <c r="H133" s="25"/>
      <c r="I133" s="25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53"/>
      <c r="AH133" s="57"/>
      <c r="AI133" s="57"/>
      <c r="AJ133" s="221"/>
      <c r="AK133" s="221"/>
    </row>
    <row r="134" spans="1:37" s="10" customFormat="1">
      <c r="A134" s="25"/>
      <c r="B134" s="25"/>
      <c r="C134" s="25"/>
      <c r="D134" s="25"/>
      <c r="E134" s="91"/>
      <c r="F134" s="25"/>
      <c r="G134" s="25"/>
      <c r="H134" s="25"/>
      <c r="I134" s="25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53"/>
      <c r="AH134" s="57"/>
      <c r="AI134" s="57"/>
      <c r="AJ134" s="221"/>
      <c r="AK134" s="221"/>
    </row>
    <row r="135" spans="1:37" s="10" customFormat="1">
      <c r="A135" s="25"/>
      <c r="B135" s="25"/>
      <c r="C135" s="25"/>
      <c r="D135" s="25"/>
      <c r="E135" s="91"/>
      <c r="F135" s="25"/>
      <c r="G135" s="25"/>
      <c r="H135" s="25"/>
      <c r="I135" s="25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53"/>
      <c r="AH135" s="57"/>
      <c r="AI135" s="57"/>
      <c r="AJ135" s="221"/>
      <c r="AK135" s="221"/>
    </row>
    <row r="136" spans="1:37" s="10" customFormat="1">
      <c r="A136" s="25"/>
      <c r="B136" s="25"/>
      <c r="C136" s="25"/>
      <c r="D136" s="25"/>
      <c r="E136" s="91"/>
      <c r="F136" s="25"/>
      <c r="G136" s="25"/>
      <c r="H136" s="25"/>
      <c r="I136" s="25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53"/>
      <c r="AH136" s="57"/>
      <c r="AI136" s="57"/>
      <c r="AJ136" s="221"/>
      <c r="AK136" s="221"/>
    </row>
    <row r="137" spans="1:37" s="10" customFormat="1">
      <c r="A137" s="25"/>
      <c r="B137" s="25"/>
      <c r="C137" s="25"/>
      <c r="D137" s="25"/>
      <c r="E137" s="91"/>
      <c r="F137" s="25"/>
      <c r="G137" s="25"/>
      <c r="H137" s="25"/>
      <c r="I137" s="25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53"/>
      <c r="AH137" s="57"/>
      <c r="AI137" s="57"/>
      <c r="AJ137" s="221"/>
      <c r="AK137" s="221"/>
    </row>
    <row r="138" spans="1:37" s="10" customFormat="1">
      <c r="A138" s="25"/>
      <c r="B138" s="25"/>
      <c r="C138" s="25"/>
      <c r="D138" s="25"/>
      <c r="E138" s="91"/>
      <c r="F138" s="25"/>
      <c r="G138" s="25"/>
      <c r="H138" s="25"/>
      <c r="I138" s="25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53"/>
      <c r="AH138" s="57"/>
      <c r="AI138" s="57"/>
      <c r="AJ138" s="221"/>
      <c r="AK138" s="221"/>
    </row>
    <row r="139" spans="1:37" s="10" customFormat="1">
      <c r="A139" s="25"/>
      <c r="B139" s="25"/>
      <c r="C139" s="25"/>
      <c r="D139" s="25"/>
      <c r="E139" s="91"/>
      <c r="F139" s="25"/>
      <c r="G139" s="25"/>
      <c r="H139" s="25"/>
      <c r="I139" s="25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53"/>
      <c r="AH139" s="57"/>
      <c r="AI139" s="57"/>
      <c r="AJ139" s="221"/>
      <c r="AK139" s="221"/>
    </row>
    <row r="140" spans="1:37" s="10" customFormat="1">
      <c r="A140" s="25"/>
      <c r="B140" s="25"/>
      <c r="C140" s="25"/>
      <c r="D140" s="25"/>
      <c r="E140" s="91"/>
      <c r="F140" s="25"/>
      <c r="G140" s="25"/>
      <c r="H140" s="25"/>
      <c r="I140" s="25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53"/>
      <c r="AH140" s="57"/>
      <c r="AI140" s="57"/>
      <c r="AJ140" s="221"/>
      <c r="AK140" s="221"/>
    </row>
    <row r="141" spans="1:37" s="10" customFormat="1">
      <c r="A141" s="25"/>
      <c r="B141" s="25"/>
      <c r="C141" s="25"/>
      <c r="D141" s="25"/>
      <c r="E141" s="91"/>
      <c r="F141" s="25"/>
      <c r="G141" s="25"/>
      <c r="H141" s="25"/>
      <c r="I141" s="25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53"/>
      <c r="AH141" s="57"/>
      <c r="AI141" s="57"/>
      <c r="AJ141" s="221"/>
      <c r="AK141" s="221"/>
    </row>
    <row r="142" spans="1:37" s="10" customFormat="1">
      <c r="A142" s="25"/>
      <c r="B142" s="25"/>
      <c r="C142" s="25"/>
      <c r="D142" s="25"/>
      <c r="E142" s="91"/>
      <c r="F142" s="25"/>
      <c r="G142" s="25"/>
      <c r="H142" s="25"/>
      <c r="I142" s="25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53"/>
      <c r="AH142" s="57"/>
      <c r="AI142" s="57"/>
      <c r="AJ142" s="221"/>
      <c r="AK142" s="221"/>
    </row>
    <row r="143" spans="1:37" s="10" customFormat="1">
      <c r="A143" s="25"/>
      <c r="B143" s="25"/>
      <c r="C143" s="25"/>
      <c r="D143" s="25"/>
      <c r="E143" s="91"/>
      <c r="F143" s="25"/>
      <c r="G143" s="25"/>
      <c r="H143" s="25"/>
      <c r="I143" s="25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53"/>
      <c r="AH143" s="57"/>
      <c r="AI143" s="57"/>
      <c r="AJ143" s="221"/>
      <c r="AK143" s="221"/>
    </row>
    <row r="144" spans="1:37" s="10" customFormat="1">
      <c r="A144" s="25"/>
      <c r="B144" s="25"/>
      <c r="C144" s="25"/>
      <c r="D144" s="25"/>
      <c r="E144" s="91"/>
      <c r="F144" s="25"/>
      <c r="G144" s="25"/>
      <c r="H144" s="25"/>
      <c r="I144" s="25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53"/>
      <c r="AH144" s="57"/>
      <c r="AI144" s="57"/>
      <c r="AJ144" s="221"/>
      <c r="AK144" s="221"/>
    </row>
    <row r="145" spans="1:37" s="10" customFormat="1">
      <c r="A145" s="25"/>
      <c r="B145" s="25"/>
      <c r="C145" s="25"/>
      <c r="D145" s="25"/>
      <c r="E145" s="91"/>
      <c r="F145" s="25"/>
      <c r="G145" s="25"/>
      <c r="H145" s="25"/>
      <c r="I145" s="25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53"/>
      <c r="AH145" s="57"/>
      <c r="AI145" s="57"/>
      <c r="AJ145" s="221"/>
      <c r="AK145" s="221"/>
    </row>
    <row r="146" spans="1:37" s="10" customFormat="1">
      <c r="A146" s="25"/>
      <c r="B146" s="25"/>
      <c r="C146" s="25"/>
      <c r="D146" s="25"/>
      <c r="E146" s="91"/>
      <c r="F146" s="25"/>
      <c r="G146" s="25"/>
      <c r="H146" s="25"/>
      <c r="I146" s="25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53"/>
      <c r="AH146" s="57"/>
      <c r="AI146" s="57"/>
      <c r="AJ146" s="221"/>
      <c r="AK146" s="221"/>
    </row>
    <row r="147" spans="1:37" s="10" customFormat="1">
      <c r="A147" s="25"/>
      <c r="B147" s="25"/>
      <c r="C147" s="25"/>
      <c r="D147" s="25"/>
      <c r="E147" s="91"/>
      <c r="F147" s="25"/>
      <c r="G147" s="25"/>
      <c r="H147" s="25"/>
      <c r="I147" s="25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53"/>
      <c r="AH147" s="57"/>
      <c r="AI147" s="57"/>
      <c r="AJ147" s="221"/>
      <c r="AK147" s="221"/>
    </row>
    <row r="148" spans="1:37" s="10" customFormat="1">
      <c r="A148" s="25"/>
      <c r="B148" s="25"/>
      <c r="C148" s="25"/>
      <c r="D148" s="25"/>
      <c r="E148" s="91"/>
      <c r="F148" s="25"/>
      <c r="G148" s="25"/>
      <c r="H148" s="25"/>
      <c r="I148" s="25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53"/>
      <c r="AH148" s="57"/>
      <c r="AI148" s="57"/>
      <c r="AJ148" s="221"/>
      <c r="AK148" s="221"/>
    </row>
    <row r="149" spans="1:37" s="10" customFormat="1">
      <c r="A149" s="25"/>
      <c r="B149" s="25"/>
      <c r="C149" s="25"/>
      <c r="D149" s="25"/>
      <c r="E149" s="91"/>
      <c r="F149" s="25"/>
      <c r="G149" s="25"/>
      <c r="H149" s="25"/>
      <c r="I149" s="25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53"/>
      <c r="AH149" s="57"/>
      <c r="AI149" s="57"/>
      <c r="AJ149" s="221"/>
      <c r="AK149" s="221"/>
    </row>
    <row r="150" spans="1:37" s="10" customFormat="1">
      <c r="A150" s="25"/>
      <c r="B150" s="25"/>
      <c r="C150" s="25"/>
      <c r="D150" s="25"/>
      <c r="E150" s="91"/>
      <c r="F150" s="25"/>
      <c r="G150" s="25"/>
      <c r="H150" s="25"/>
      <c r="I150" s="25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53"/>
      <c r="AH150" s="57"/>
      <c r="AI150" s="57"/>
      <c r="AJ150" s="221"/>
      <c r="AK150" s="221"/>
    </row>
    <row r="151" spans="1:37" s="10" customFormat="1">
      <c r="A151" s="25"/>
      <c r="B151" s="25"/>
      <c r="C151" s="25"/>
      <c r="D151" s="25"/>
      <c r="E151" s="91"/>
      <c r="F151" s="25"/>
      <c r="G151" s="25"/>
      <c r="H151" s="25"/>
      <c r="I151" s="25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53"/>
      <c r="AH151" s="57"/>
      <c r="AI151" s="57"/>
      <c r="AJ151" s="221"/>
      <c r="AK151" s="221"/>
    </row>
    <row r="152" spans="1:37" s="10" customFormat="1">
      <c r="A152" s="25"/>
      <c r="B152" s="25"/>
      <c r="C152" s="25"/>
      <c r="D152" s="25"/>
      <c r="E152" s="91"/>
      <c r="F152" s="25"/>
      <c r="G152" s="25"/>
      <c r="H152" s="25"/>
      <c r="I152" s="25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53"/>
      <c r="AH152" s="57"/>
      <c r="AI152" s="57"/>
      <c r="AJ152" s="221"/>
      <c r="AK152" s="221"/>
    </row>
    <row r="153" spans="1:37" s="10" customFormat="1">
      <c r="A153" s="25"/>
      <c r="B153" s="25"/>
      <c r="C153" s="25"/>
      <c r="D153" s="25"/>
      <c r="E153" s="91"/>
      <c r="F153" s="25"/>
      <c r="G153" s="25"/>
      <c r="H153" s="25"/>
      <c r="I153" s="25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53"/>
      <c r="AH153" s="57"/>
      <c r="AI153" s="57"/>
      <c r="AJ153" s="221"/>
      <c r="AK153" s="221"/>
    </row>
    <row r="154" spans="1:37" s="10" customFormat="1">
      <c r="A154" s="25"/>
      <c r="B154" s="25"/>
      <c r="C154" s="25"/>
      <c r="D154" s="25"/>
      <c r="E154" s="91"/>
      <c r="F154" s="25"/>
      <c r="G154" s="25"/>
      <c r="H154" s="25"/>
      <c r="I154" s="25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53"/>
      <c r="AH154" s="57"/>
      <c r="AI154" s="57"/>
      <c r="AJ154" s="221"/>
      <c r="AK154" s="221"/>
    </row>
    <row r="155" spans="1:37" s="10" customFormat="1">
      <c r="A155" s="25"/>
      <c r="B155" s="25"/>
      <c r="C155" s="25"/>
      <c r="D155" s="25"/>
      <c r="E155" s="91"/>
      <c r="F155" s="25"/>
      <c r="G155" s="25"/>
      <c r="H155" s="25"/>
      <c r="I155" s="25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53"/>
      <c r="AH155" s="57"/>
      <c r="AI155" s="57"/>
      <c r="AJ155" s="221"/>
      <c r="AK155" s="221"/>
    </row>
    <row r="156" spans="1:37" s="10" customFormat="1">
      <c r="A156" s="25"/>
      <c r="B156" s="25"/>
      <c r="C156" s="25"/>
      <c r="D156" s="25"/>
      <c r="E156" s="91"/>
      <c r="F156" s="25"/>
      <c r="G156" s="25"/>
      <c r="H156" s="25"/>
      <c r="I156" s="25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53"/>
      <c r="AH156" s="57"/>
      <c r="AI156" s="57"/>
      <c r="AJ156" s="221"/>
      <c r="AK156" s="221"/>
    </row>
    <row r="157" spans="1:37" s="10" customFormat="1">
      <c r="A157" s="25"/>
      <c r="B157" s="25"/>
      <c r="C157" s="25"/>
      <c r="D157" s="25"/>
      <c r="E157" s="91"/>
      <c r="F157" s="25"/>
      <c r="G157" s="25"/>
      <c r="H157" s="25"/>
      <c r="I157" s="25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53"/>
      <c r="AH157" s="57"/>
      <c r="AI157" s="57"/>
      <c r="AJ157" s="221"/>
      <c r="AK157" s="221"/>
    </row>
    <row r="158" spans="1:37" s="10" customFormat="1">
      <c r="A158" s="25"/>
      <c r="B158" s="25"/>
      <c r="C158" s="25"/>
      <c r="D158" s="25"/>
      <c r="E158" s="91"/>
      <c r="F158" s="25"/>
      <c r="G158" s="25"/>
      <c r="H158" s="25"/>
      <c r="I158" s="25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53"/>
      <c r="AH158" s="57"/>
      <c r="AI158" s="57"/>
      <c r="AJ158" s="221"/>
      <c r="AK158" s="221"/>
    </row>
    <row r="159" spans="1:37" s="10" customFormat="1">
      <c r="A159" s="25"/>
      <c r="B159" s="25"/>
      <c r="C159" s="25"/>
      <c r="D159" s="25"/>
      <c r="E159" s="91"/>
      <c r="F159" s="25"/>
      <c r="G159" s="25"/>
      <c r="H159" s="25"/>
      <c r="I159" s="25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53"/>
      <c r="AH159" s="57"/>
      <c r="AI159" s="57"/>
      <c r="AJ159" s="221"/>
      <c r="AK159" s="221"/>
    </row>
    <row r="160" spans="1:37" s="10" customFormat="1">
      <c r="A160" s="25"/>
      <c r="B160" s="25"/>
      <c r="C160" s="25"/>
      <c r="D160" s="25"/>
      <c r="E160" s="91"/>
      <c r="F160" s="25"/>
      <c r="G160" s="25"/>
      <c r="H160" s="25"/>
      <c r="I160" s="25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53"/>
      <c r="AH160" s="57"/>
      <c r="AI160" s="57"/>
      <c r="AJ160" s="221"/>
      <c r="AK160" s="221"/>
    </row>
    <row r="161" spans="1:37" s="10" customFormat="1">
      <c r="A161" s="25"/>
      <c r="B161" s="25"/>
      <c r="C161" s="25"/>
      <c r="D161" s="25"/>
      <c r="E161" s="91"/>
      <c r="F161" s="25"/>
      <c r="G161" s="25"/>
      <c r="H161" s="25"/>
      <c r="I161" s="25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53"/>
      <c r="AH161" s="57"/>
      <c r="AI161" s="57"/>
      <c r="AJ161" s="221"/>
      <c r="AK161" s="221"/>
    </row>
    <row r="162" spans="1:37" s="10" customFormat="1">
      <c r="A162" s="25"/>
      <c r="B162" s="25"/>
      <c r="C162" s="25"/>
      <c r="D162" s="25"/>
      <c r="E162" s="91"/>
      <c r="F162" s="25"/>
      <c r="G162" s="25"/>
      <c r="H162" s="25"/>
      <c r="I162" s="25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53"/>
      <c r="AH162" s="57"/>
      <c r="AI162" s="57"/>
      <c r="AJ162" s="221"/>
      <c r="AK162" s="221"/>
    </row>
    <row r="163" spans="1:37" s="10" customFormat="1">
      <c r="A163" s="25"/>
      <c r="B163" s="25"/>
      <c r="C163" s="25"/>
      <c r="D163" s="25"/>
      <c r="E163" s="91"/>
      <c r="F163" s="25"/>
      <c r="G163" s="25"/>
      <c r="H163" s="25"/>
      <c r="I163" s="25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53"/>
      <c r="AH163" s="57"/>
      <c r="AI163" s="57"/>
      <c r="AJ163" s="221"/>
      <c r="AK163" s="221"/>
    </row>
    <row r="164" spans="1:37" s="10" customFormat="1">
      <c r="A164" s="25"/>
      <c r="B164" s="25"/>
      <c r="C164" s="25"/>
      <c r="D164" s="25"/>
      <c r="E164" s="91"/>
      <c r="F164" s="25"/>
      <c r="G164" s="25"/>
      <c r="H164" s="25"/>
      <c r="I164" s="25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53"/>
      <c r="AH164" s="57"/>
      <c r="AI164" s="57"/>
      <c r="AJ164" s="221"/>
      <c r="AK164" s="221"/>
    </row>
    <row r="165" spans="1:37" s="10" customFormat="1">
      <c r="A165" s="25"/>
      <c r="B165" s="25"/>
      <c r="C165" s="25"/>
      <c r="D165" s="25"/>
      <c r="E165" s="91"/>
      <c r="F165" s="25"/>
      <c r="G165" s="25"/>
      <c r="H165" s="25"/>
      <c r="I165" s="25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53"/>
      <c r="AH165" s="57"/>
      <c r="AI165" s="57"/>
      <c r="AJ165" s="221"/>
      <c r="AK165" s="221"/>
    </row>
    <row r="166" spans="1:37" s="10" customFormat="1">
      <c r="A166" s="25"/>
      <c r="B166" s="25"/>
      <c r="C166" s="25"/>
      <c r="D166" s="25"/>
      <c r="E166" s="91"/>
      <c r="F166" s="25"/>
      <c r="G166" s="25"/>
      <c r="H166" s="25"/>
      <c r="I166" s="25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53"/>
      <c r="AH166" s="57"/>
      <c r="AI166" s="57"/>
      <c r="AJ166" s="221"/>
      <c r="AK166" s="221"/>
    </row>
    <row r="167" spans="1:37" s="10" customFormat="1">
      <c r="A167" s="25"/>
      <c r="B167" s="25"/>
      <c r="C167" s="25"/>
      <c r="D167" s="25"/>
      <c r="E167" s="91"/>
      <c r="F167" s="25"/>
      <c r="G167" s="25"/>
      <c r="H167" s="25"/>
      <c r="I167" s="25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53"/>
      <c r="AH167" s="57"/>
      <c r="AI167" s="57"/>
      <c r="AJ167" s="221"/>
      <c r="AK167" s="221"/>
    </row>
    <row r="168" spans="1:37" s="10" customFormat="1">
      <c r="A168" s="25"/>
      <c r="B168" s="25"/>
      <c r="C168" s="25"/>
      <c r="D168" s="25"/>
      <c r="E168" s="91"/>
      <c r="F168" s="25"/>
      <c r="G168" s="25"/>
      <c r="H168" s="25"/>
      <c r="I168" s="25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53"/>
      <c r="AH168" s="57"/>
      <c r="AI168" s="57"/>
      <c r="AJ168" s="221"/>
      <c r="AK168" s="221"/>
    </row>
    <row r="169" spans="1:37" s="10" customFormat="1">
      <c r="A169" s="25"/>
      <c r="B169" s="25"/>
      <c r="C169" s="25"/>
      <c r="D169" s="25"/>
      <c r="E169" s="91"/>
      <c r="F169" s="25"/>
      <c r="G169" s="25"/>
      <c r="H169" s="25"/>
      <c r="I169" s="25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53"/>
      <c r="AH169" s="57"/>
      <c r="AI169" s="57"/>
      <c r="AJ169" s="221"/>
      <c r="AK169" s="221"/>
    </row>
    <row r="170" spans="1:37" s="10" customFormat="1">
      <c r="A170" s="25"/>
      <c r="B170" s="25"/>
      <c r="C170" s="25"/>
      <c r="D170" s="25"/>
      <c r="E170" s="91"/>
      <c r="F170" s="25"/>
      <c r="G170" s="25"/>
      <c r="H170" s="25"/>
      <c r="I170" s="25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53"/>
      <c r="AH170" s="57"/>
      <c r="AI170" s="57"/>
      <c r="AJ170" s="221"/>
      <c r="AK170" s="221"/>
    </row>
    <row r="171" spans="1:37" s="10" customFormat="1">
      <c r="A171" s="25"/>
      <c r="B171" s="25"/>
      <c r="C171" s="25"/>
      <c r="D171" s="25"/>
      <c r="E171" s="91"/>
      <c r="F171" s="25"/>
      <c r="G171" s="25"/>
      <c r="H171" s="25"/>
      <c r="I171" s="25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53"/>
      <c r="AH171" s="57"/>
      <c r="AI171" s="57"/>
      <c r="AJ171" s="221"/>
      <c r="AK171" s="221"/>
    </row>
    <row r="172" spans="1:37" s="10" customFormat="1">
      <c r="A172" s="25"/>
      <c r="B172" s="25"/>
      <c r="C172" s="25"/>
      <c r="D172" s="25"/>
      <c r="E172" s="91"/>
      <c r="F172" s="25"/>
      <c r="G172" s="25"/>
      <c r="H172" s="25"/>
      <c r="I172" s="25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53"/>
      <c r="AH172" s="57"/>
      <c r="AI172" s="57"/>
      <c r="AJ172" s="221"/>
      <c r="AK172" s="221"/>
    </row>
    <row r="173" spans="1:37" s="10" customFormat="1">
      <c r="A173" s="25"/>
      <c r="B173" s="25"/>
      <c r="C173" s="25"/>
      <c r="D173" s="25"/>
      <c r="E173" s="91"/>
      <c r="F173" s="25"/>
      <c r="G173" s="25"/>
      <c r="H173" s="25"/>
      <c r="I173" s="25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53"/>
      <c r="AH173" s="57"/>
      <c r="AI173" s="57"/>
      <c r="AJ173" s="221"/>
      <c r="AK173" s="221"/>
    </row>
    <row r="174" spans="1:37" s="10" customFormat="1">
      <c r="A174" s="25"/>
      <c r="B174" s="25"/>
      <c r="C174" s="25"/>
      <c r="D174" s="25"/>
      <c r="E174" s="91"/>
      <c r="F174" s="25"/>
      <c r="G174" s="25"/>
      <c r="H174" s="25"/>
      <c r="I174" s="25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53"/>
      <c r="AH174" s="57"/>
      <c r="AI174" s="57"/>
      <c r="AJ174" s="221"/>
      <c r="AK174" s="221"/>
    </row>
    <row r="175" spans="1:37" s="10" customFormat="1">
      <c r="A175" s="25"/>
      <c r="B175" s="25"/>
      <c r="C175" s="25"/>
      <c r="D175" s="25"/>
      <c r="E175" s="91"/>
      <c r="F175" s="25"/>
      <c r="G175" s="25"/>
      <c r="H175" s="25"/>
      <c r="I175" s="25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53"/>
      <c r="AH175" s="57"/>
      <c r="AI175" s="57"/>
      <c r="AJ175" s="221"/>
      <c r="AK175" s="221"/>
    </row>
    <row r="176" spans="1:37" s="10" customFormat="1">
      <c r="A176" s="25"/>
      <c r="B176" s="25"/>
      <c r="C176" s="25"/>
      <c r="D176" s="25"/>
      <c r="E176" s="91"/>
      <c r="F176" s="25"/>
      <c r="G176" s="25"/>
      <c r="H176" s="25"/>
      <c r="I176" s="25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53"/>
      <c r="AH176" s="57"/>
      <c r="AI176" s="57"/>
      <c r="AJ176" s="221"/>
      <c r="AK176" s="221"/>
    </row>
    <row r="177" spans="1:53" s="10" customFormat="1">
      <c r="A177" s="25"/>
      <c r="B177" s="25"/>
      <c r="C177" s="25"/>
      <c r="D177" s="25"/>
      <c r="E177" s="91"/>
      <c r="F177" s="25"/>
      <c r="G177" s="25"/>
      <c r="H177" s="25"/>
      <c r="I177" s="25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53"/>
      <c r="AH177" s="57"/>
      <c r="AI177" s="57"/>
      <c r="AJ177" s="221"/>
      <c r="AK177" s="221"/>
    </row>
    <row r="178" spans="1:53" s="10" customFormat="1">
      <c r="A178" s="25"/>
      <c r="B178" s="25"/>
      <c r="C178" s="25"/>
      <c r="D178" s="25"/>
      <c r="E178" s="91"/>
      <c r="F178" s="25"/>
      <c r="G178" s="25"/>
      <c r="H178" s="25"/>
      <c r="I178" s="25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53"/>
      <c r="AH178" s="57"/>
      <c r="AI178" s="57"/>
      <c r="AJ178" s="221"/>
      <c r="AK178" s="221"/>
    </row>
    <row r="179" spans="1:53" s="10" customFormat="1">
      <c r="A179" s="25"/>
      <c r="B179" s="25"/>
      <c r="C179" s="25"/>
      <c r="D179" s="25"/>
      <c r="E179" s="91"/>
      <c r="F179" s="25"/>
      <c r="G179" s="25"/>
      <c r="H179" s="25"/>
      <c r="I179" s="25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53"/>
      <c r="AH179" s="57"/>
      <c r="AI179" s="57"/>
      <c r="AJ179" s="221"/>
      <c r="AK179" s="221"/>
    </row>
    <row r="180" spans="1:53" s="10" customFormat="1">
      <c r="A180" s="25"/>
      <c r="B180" s="25"/>
      <c r="C180" s="25"/>
      <c r="D180" s="25"/>
      <c r="E180" s="91"/>
      <c r="F180" s="25"/>
      <c r="G180" s="25"/>
      <c r="H180" s="25"/>
      <c r="I180" s="25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53"/>
      <c r="AH180" s="57"/>
      <c r="AI180" s="57"/>
      <c r="AJ180" s="221"/>
      <c r="AK180" s="221"/>
    </row>
    <row r="181" spans="1:53" s="10" customFormat="1">
      <c r="A181" s="25"/>
      <c r="B181" s="25"/>
      <c r="C181" s="25"/>
      <c r="D181" s="25"/>
      <c r="E181" s="91"/>
      <c r="F181" s="25"/>
      <c r="G181" s="25"/>
      <c r="H181" s="25"/>
      <c r="I181" s="25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53"/>
      <c r="AH181" s="57"/>
      <c r="AI181" s="57"/>
      <c r="AJ181" s="221"/>
      <c r="AK181" s="221"/>
    </row>
    <row r="182" spans="1:53" s="10" customFormat="1">
      <c r="A182" s="25"/>
      <c r="B182" s="25"/>
      <c r="C182" s="25"/>
      <c r="D182" s="25"/>
      <c r="E182" s="91"/>
      <c r="F182" s="25"/>
      <c r="G182" s="25"/>
      <c r="H182" s="25"/>
      <c r="I182" s="25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53"/>
      <c r="AH182" s="57"/>
      <c r="AI182" s="57"/>
      <c r="AJ182" s="221"/>
      <c r="AK182" s="221"/>
    </row>
    <row r="183" spans="1:53" s="10" customFormat="1">
      <c r="A183" s="25"/>
      <c r="B183" s="25"/>
      <c r="C183" s="25"/>
      <c r="D183" s="25"/>
      <c r="E183" s="91"/>
      <c r="F183" s="25"/>
      <c r="G183" s="25"/>
      <c r="H183" s="25"/>
      <c r="I183" s="25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53"/>
      <c r="AH183" s="57"/>
      <c r="AI183" s="57"/>
      <c r="AJ183" s="221"/>
      <c r="AK183" s="221"/>
    </row>
    <row r="184" spans="1:53">
      <c r="A184" s="25"/>
      <c r="B184" s="25"/>
      <c r="C184" s="25"/>
      <c r="D184" s="25"/>
      <c r="E184" s="91"/>
      <c r="F184" s="25"/>
      <c r="G184" s="25"/>
      <c r="H184" s="25"/>
      <c r="I184" s="25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J184" s="221"/>
      <c r="AK184" s="221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</row>
    <row r="185" spans="1:53">
      <c r="A185" s="25"/>
      <c r="B185" s="25"/>
      <c r="C185" s="25"/>
      <c r="D185" s="25"/>
      <c r="E185" s="91"/>
      <c r="F185" s="25"/>
      <c r="G185" s="25"/>
      <c r="H185" s="25"/>
      <c r="I185" s="25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J185" s="221"/>
      <c r="AK185" s="221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</row>
    <row r="186" spans="1:53">
      <c r="A186" s="25"/>
      <c r="B186" s="25"/>
      <c r="C186" s="25"/>
      <c r="D186" s="25"/>
      <c r="E186" s="91"/>
      <c r="F186" s="25"/>
      <c r="G186" s="25"/>
      <c r="H186" s="25"/>
      <c r="I186" s="25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J186" s="221"/>
      <c r="AK186" s="221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</row>
    <row r="187" spans="1:53">
      <c r="A187" s="25"/>
      <c r="B187" s="25"/>
      <c r="C187" s="25"/>
      <c r="D187" s="25"/>
      <c r="E187" s="91"/>
      <c r="F187" s="25"/>
      <c r="G187" s="25"/>
      <c r="H187" s="25"/>
      <c r="I187" s="25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J187" s="221"/>
      <c r="AK187" s="221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</row>
    <row r="188" spans="1:53">
      <c r="A188" s="25"/>
      <c r="B188" s="25"/>
      <c r="C188" s="25"/>
      <c r="D188" s="25"/>
      <c r="E188" s="91"/>
      <c r="F188" s="25"/>
      <c r="G188" s="25"/>
      <c r="H188" s="25"/>
      <c r="I188" s="25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J188" s="221"/>
      <c r="AK188" s="221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</row>
    <row r="189" spans="1:53">
      <c r="A189" s="25"/>
      <c r="B189" s="25"/>
      <c r="C189" s="25"/>
      <c r="D189" s="25"/>
      <c r="E189" s="91"/>
      <c r="F189" s="25"/>
      <c r="G189" s="25"/>
      <c r="H189" s="25"/>
      <c r="I189" s="25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J189" s="221"/>
      <c r="AK189" s="221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</row>
    <row r="190" spans="1:53">
      <c r="A190" s="25"/>
      <c r="B190" s="25"/>
      <c r="C190" s="25"/>
      <c r="D190" s="25"/>
      <c r="E190" s="91"/>
      <c r="F190" s="25"/>
      <c r="G190" s="25"/>
      <c r="H190" s="25"/>
      <c r="I190" s="25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J190" s="221"/>
      <c r="AK190" s="221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</row>
    <row r="191" spans="1:53">
      <c r="A191" s="25"/>
      <c r="B191" s="25"/>
      <c r="C191" s="25"/>
      <c r="D191" s="25"/>
      <c r="E191" s="91"/>
      <c r="F191" s="25"/>
      <c r="G191" s="25"/>
      <c r="H191" s="25"/>
      <c r="I191" s="25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J191" s="221"/>
      <c r="AK191" s="221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</row>
    <row r="192" spans="1:53">
      <c r="A192" s="25"/>
      <c r="B192" s="25"/>
      <c r="C192" s="25"/>
      <c r="D192" s="25"/>
      <c r="E192" s="91"/>
      <c r="F192" s="25"/>
      <c r="G192" s="25"/>
      <c r="H192" s="25"/>
      <c r="I192" s="25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J192" s="221"/>
      <c r="AK192" s="221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</row>
    <row r="193" spans="1:53">
      <c r="A193" s="25"/>
      <c r="B193" s="25"/>
      <c r="C193" s="25"/>
      <c r="D193" s="25"/>
      <c r="E193" s="91"/>
      <c r="F193" s="25"/>
      <c r="G193" s="25"/>
      <c r="H193" s="25"/>
      <c r="I193" s="25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J193" s="221"/>
      <c r="AK193" s="221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</row>
    <row r="194" spans="1:53">
      <c r="A194" s="25"/>
      <c r="B194" s="25"/>
      <c r="C194" s="25"/>
      <c r="D194" s="25"/>
      <c r="E194" s="91"/>
      <c r="F194" s="25"/>
      <c r="G194" s="25"/>
      <c r="H194" s="25"/>
      <c r="I194" s="25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J194" s="221"/>
      <c r="AK194" s="221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</row>
    <row r="195" spans="1:53">
      <c r="A195" s="25"/>
      <c r="B195" s="25"/>
      <c r="C195" s="25"/>
      <c r="D195" s="25"/>
      <c r="E195" s="91"/>
      <c r="F195" s="25"/>
      <c r="G195" s="25"/>
      <c r="H195" s="25"/>
      <c r="I195" s="25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J195" s="221"/>
      <c r="AK195" s="221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</row>
    <row r="196" spans="1:53">
      <c r="A196" s="25"/>
      <c r="B196" s="25"/>
      <c r="C196" s="25"/>
      <c r="D196" s="25"/>
      <c r="E196" s="91"/>
      <c r="F196" s="25"/>
      <c r="G196" s="25"/>
      <c r="H196" s="25"/>
      <c r="I196" s="25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J196" s="221"/>
      <c r="AK196" s="221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</row>
    <row r="197" spans="1:53">
      <c r="A197" s="25"/>
      <c r="B197" s="25"/>
      <c r="C197" s="25"/>
      <c r="D197" s="25"/>
      <c r="E197" s="91"/>
      <c r="F197" s="25"/>
      <c r="G197" s="25"/>
      <c r="H197" s="25"/>
      <c r="I197" s="25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J197" s="221"/>
      <c r="AK197" s="221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</row>
    <row r="198" spans="1:53">
      <c r="A198" s="25"/>
      <c r="B198" s="25"/>
      <c r="C198" s="25"/>
      <c r="D198" s="25"/>
      <c r="E198" s="91"/>
      <c r="F198" s="25"/>
      <c r="G198" s="25"/>
      <c r="H198" s="25"/>
      <c r="I198" s="25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J198" s="221"/>
      <c r="AK198" s="221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</row>
    <row r="199" spans="1:53">
      <c r="A199" s="25"/>
      <c r="B199" s="25"/>
      <c r="C199" s="25"/>
      <c r="D199" s="25"/>
      <c r="E199" s="91"/>
      <c r="F199" s="25"/>
      <c r="G199" s="25"/>
      <c r="H199" s="25"/>
      <c r="I199" s="25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J199" s="221"/>
      <c r="AK199" s="221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</row>
    <row r="200" spans="1:53">
      <c r="A200" s="25"/>
      <c r="B200" s="25"/>
      <c r="C200" s="25"/>
      <c r="D200" s="25"/>
      <c r="E200" s="91"/>
      <c r="F200" s="25"/>
      <c r="G200" s="25"/>
      <c r="H200" s="25"/>
      <c r="I200" s="25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J200" s="221"/>
      <c r="AK200" s="221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</row>
    <row r="201" spans="1:53">
      <c r="A201" s="25"/>
      <c r="B201" s="25"/>
      <c r="C201" s="25"/>
      <c r="D201" s="25"/>
      <c r="E201" s="91"/>
      <c r="F201" s="25"/>
      <c r="G201" s="25"/>
      <c r="H201" s="25"/>
      <c r="I201" s="25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J201" s="221"/>
      <c r="AK201" s="221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</row>
    <row r="202" spans="1:53">
      <c r="A202" s="25"/>
      <c r="B202" s="25"/>
      <c r="C202" s="25"/>
      <c r="D202" s="25"/>
      <c r="E202" s="91"/>
      <c r="F202" s="25"/>
      <c r="G202" s="25"/>
      <c r="H202" s="25"/>
      <c r="I202" s="25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J202" s="221"/>
      <c r="AK202" s="221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</row>
    <row r="203" spans="1:53">
      <c r="A203" s="25"/>
      <c r="B203" s="25"/>
      <c r="C203" s="25"/>
      <c r="D203" s="25"/>
      <c r="E203" s="91"/>
      <c r="F203" s="25"/>
      <c r="G203" s="25"/>
      <c r="H203" s="25"/>
      <c r="I203" s="25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J203" s="221"/>
      <c r="AK203" s="221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</row>
    <row r="204" spans="1:53">
      <c r="A204" s="25"/>
      <c r="B204" s="25"/>
      <c r="C204" s="25"/>
      <c r="D204" s="25"/>
      <c r="E204" s="91"/>
      <c r="F204" s="25"/>
      <c r="G204" s="25"/>
      <c r="H204" s="25"/>
      <c r="I204" s="25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J204" s="221"/>
      <c r="AK204" s="221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</row>
    <row r="205" spans="1:53">
      <c r="A205" s="25"/>
      <c r="B205" s="25"/>
      <c r="C205" s="25"/>
      <c r="D205" s="25"/>
      <c r="E205" s="91"/>
      <c r="F205" s="25"/>
      <c r="G205" s="25"/>
      <c r="H205" s="25"/>
      <c r="I205" s="25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J205" s="221"/>
      <c r="AK205" s="221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</row>
    <row r="206" spans="1:53">
      <c r="A206" s="25"/>
      <c r="B206" s="25"/>
      <c r="C206" s="25"/>
      <c r="D206" s="25"/>
      <c r="E206" s="91"/>
      <c r="F206" s="25"/>
      <c r="G206" s="25"/>
      <c r="H206" s="25"/>
      <c r="I206" s="25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J206" s="221"/>
      <c r="AK206" s="221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</row>
    <row r="207" spans="1:53">
      <c r="A207" s="25"/>
      <c r="B207" s="25"/>
      <c r="C207" s="25"/>
      <c r="D207" s="25"/>
      <c r="E207" s="91"/>
      <c r="F207" s="25"/>
      <c r="G207" s="25"/>
      <c r="H207" s="25"/>
      <c r="I207" s="25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J207" s="221"/>
      <c r="AK207" s="221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</row>
    <row r="208" spans="1:53">
      <c r="A208" s="25"/>
      <c r="B208" s="25"/>
      <c r="C208" s="25"/>
      <c r="D208" s="25"/>
      <c r="E208" s="91"/>
      <c r="F208" s="25"/>
      <c r="G208" s="25"/>
      <c r="H208" s="25"/>
      <c r="I208" s="25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J208" s="221"/>
      <c r="AK208" s="221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</row>
    <row r="209" spans="1:53">
      <c r="A209" s="25"/>
      <c r="B209" s="25"/>
      <c r="C209" s="25"/>
      <c r="D209" s="25"/>
      <c r="E209" s="91"/>
      <c r="F209" s="25"/>
      <c r="G209" s="25"/>
      <c r="H209" s="25"/>
      <c r="I209" s="25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J209" s="221"/>
      <c r="AK209" s="221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</row>
    <row r="210" spans="1:53">
      <c r="A210" s="25"/>
      <c r="B210" s="25"/>
      <c r="C210" s="25"/>
      <c r="D210" s="25"/>
      <c r="E210" s="91"/>
      <c r="F210" s="25"/>
      <c r="G210" s="25"/>
      <c r="H210" s="25"/>
      <c r="I210" s="25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J210" s="221"/>
      <c r="AK210" s="221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</row>
    <row r="211" spans="1:53">
      <c r="A211" s="25"/>
      <c r="B211" s="25"/>
      <c r="C211" s="25"/>
      <c r="D211" s="25"/>
      <c r="E211" s="91"/>
      <c r="F211" s="25"/>
      <c r="G211" s="25"/>
      <c r="H211" s="25"/>
      <c r="I211" s="25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J211" s="221"/>
      <c r="AK211" s="221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</row>
    <row r="212" spans="1:53">
      <c r="A212" s="25"/>
      <c r="B212" s="25"/>
      <c r="C212" s="25"/>
      <c r="D212" s="25"/>
      <c r="E212" s="91"/>
      <c r="F212" s="25"/>
      <c r="G212" s="25"/>
      <c r="H212" s="25"/>
      <c r="I212" s="25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J212" s="221"/>
      <c r="AK212" s="221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</row>
    <row r="213" spans="1:53">
      <c r="A213" s="25"/>
      <c r="B213" s="25"/>
      <c r="C213" s="25"/>
      <c r="D213" s="25"/>
      <c r="E213" s="91"/>
      <c r="F213" s="25"/>
      <c r="G213" s="25"/>
      <c r="H213" s="25"/>
      <c r="I213" s="25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J213" s="221"/>
      <c r="AK213" s="221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</row>
    <row r="214" spans="1:53">
      <c r="A214" s="25"/>
      <c r="B214" s="25"/>
      <c r="C214" s="25"/>
      <c r="D214" s="25"/>
      <c r="E214" s="91"/>
      <c r="F214" s="25"/>
      <c r="G214" s="25"/>
      <c r="H214" s="25"/>
      <c r="I214" s="25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J214" s="221"/>
      <c r="AK214" s="221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</row>
    <row r="215" spans="1:53">
      <c r="A215" s="25"/>
      <c r="B215" s="25"/>
      <c r="C215" s="25"/>
      <c r="D215" s="25"/>
      <c r="E215" s="91"/>
      <c r="F215" s="25"/>
      <c r="G215" s="25"/>
      <c r="H215" s="25"/>
      <c r="I215" s="25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J215" s="221"/>
      <c r="AK215" s="221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</row>
    <row r="216" spans="1:53">
      <c r="A216" s="25"/>
      <c r="B216" s="25"/>
      <c r="C216" s="25"/>
      <c r="D216" s="25"/>
      <c r="E216" s="91"/>
      <c r="F216" s="25"/>
      <c r="G216" s="25"/>
      <c r="H216" s="25"/>
      <c r="I216" s="25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J216" s="221"/>
      <c r="AK216" s="221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</row>
    <row r="217" spans="1:53">
      <c r="A217" s="25"/>
      <c r="B217" s="25"/>
      <c r="C217" s="25"/>
      <c r="D217" s="25"/>
      <c r="E217" s="91"/>
      <c r="F217" s="25"/>
      <c r="G217" s="25"/>
      <c r="H217" s="25"/>
      <c r="I217" s="25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J217" s="221"/>
      <c r="AK217" s="221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</row>
    <row r="218" spans="1:53">
      <c r="A218" s="25"/>
      <c r="B218" s="25"/>
      <c r="C218" s="25"/>
      <c r="D218" s="25"/>
      <c r="E218" s="91"/>
      <c r="F218" s="25"/>
      <c r="G218" s="25"/>
      <c r="H218" s="25"/>
      <c r="I218" s="25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J218" s="221"/>
      <c r="AK218" s="221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</row>
    <row r="219" spans="1:53">
      <c r="A219" s="25"/>
      <c r="B219" s="25"/>
      <c r="C219" s="25"/>
      <c r="D219" s="25"/>
      <c r="E219" s="91"/>
      <c r="F219" s="25"/>
      <c r="G219" s="25"/>
      <c r="H219" s="25"/>
      <c r="I219" s="25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J219" s="221"/>
      <c r="AK219" s="221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</row>
    <row r="220" spans="1:53">
      <c r="A220" s="25"/>
      <c r="B220" s="25"/>
      <c r="C220" s="25"/>
      <c r="D220" s="25"/>
      <c r="E220" s="91"/>
      <c r="F220" s="25"/>
      <c r="G220" s="25"/>
      <c r="H220" s="25"/>
      <c r="I220" s="25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J220" s="221"/>
      <c r="AK220" s="221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</row>
    <row r="221" spans="1:53">
      <c r="A221" s="25"/>
      <c r="B221" s="25"/>
      <c r="C221" s="25"/>
      <c r="D221" s="25"/>
      <c r="E221" s="91"/>
      <c r="F221" s="25"/>
      <c r="G221" s="25"/>
      <c r="H221" s="25"/>
      <c r="I221" s="25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J221" s="221"/>
      <c r="AK221" s="221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</row>
    <row r="222" spans="1:53">
      <c r="A222" s="25"/>
      <c r="B222" s="25"/>
      <c r="C222" s="25"/>
      <c r="D222" s="25"/>
      <c r="E222" s="91"/>
      <c r="F222" s="25"/>
      <c r="G222" s="25"/>
      <c r="H222" s="25"/>
      <c r="I222" s="25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J222" s="221"/>
      <c r="AK222" s="221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</row>
    <row r="223" spans="1:53">
      <c r="A223" s="25"/>
      <c r="B223" s="25"/>
      <c r="C223" s="25"/>
      <c r="D223" s="25"/>
      <c r="E223" s="91"/>
      <c r="F223" s="25"/>
      <c r="G223" s="25"/>
      <c r="H223" s="25"/>
      <c r="I223" s="25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J223" s="221"/>
      <c r="AK223" s="221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</row>
    <row r="224" spans="1:53">
      <c r="A224" s="25"/>
      <c r="B224" s="25"/>
      <c r="C224" s="25"/>
      <c r="D224" s="25"/>
      <c r="E224" s="91"/>
      <c r="F224" s="25"/>
      <c r="G224" s="25"/>
      <c r="H224" s="25"/>
      <c r="I224" s="25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J224" s="221"/>
      <c r="AK224" s="221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</row>
    <row r="225" spans="1:53">
      <c r="A225" s="25"/>
      <c r="B225" s="25"/>
      <c r="C225" s="25"/>
      <c r="D225" s="25"/>
      <c r="E225" s="91"/>
      <c r="F225" s="25"/>
      <c r="G225" s="25"/>
      <c r="H225" s="25"/>
      <c r="I225" s="25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J225" s="221"/>
      <c r="AK225" s="221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</row>
    <row r="226" spans="1:53">
      <c r="A226" s="25"/>
      <c r="B226" s="25"/>
      <c r="C226" s="25"/>
      <c r="D226" s="25"/>
      <c r="E226" s="91"/>
      <c r="F226" s="25"/>
      <c r="G226" s="25"/>
      <c r="H226" s="25"/>
      <c r="I226" s="25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J226" s="221"/>
      <c r="AK226" s="221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</row>
    <row r="227" spans="1:53">
      <c r="A227" s="25"/>
      <c r="B227" s="25"/>
      <c r="C227" s="25"/>
      <c r="D227" s="25"/>
      <c r="E227" s="91"/>
      <c r="F227" s="25"/>
      <c r="G227" s="25"/>
      <c r="H227" s="25"/>
      <c r="I227" s="25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J227" s="221"/>
      <c r="AK227" s="221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</row>
    <row r="228" spans="1:53">
      <c r="A228" s="25"/>
      <c r="B228" s="25"/>
      <c r="C228" s="25"/>
      <c r="D228" s="25"/>
      <c r="E228" s="91"/>
      <c r="F228" s="25"/>
      <c r="G228" s="25"/>
      <c r="H228" s="25"/>
      <c r="I228" s="25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J228" s="221"/>
      <c r="AK228" s="221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</row>
    <row r="229" spans="1:53">
      <c r="A229" s="25"/>
      <c r="B229" s="25"/>
      <c r="C229" s="25"/>
      <c r="D229" s="25"/>
      <c r="E229" s="91"/>
      <c r="F229" s="25"/>
      <c r="G229" s="25"/>
      <c r="H229" s="25"/>
      <c r="I229" s="25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J229" s="221"/>
      <c r="AK229" s="221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</row>
    <row r="230" spans="1:53">
      <c r="A230" s="25"/>
      <c r="B230" s="25"/>
      <c r="C230" s="25"/>
      <c r="D230" s="25"/>
      <c r="E230" s="91"/>
      <c r="F230" s="25"/>
      <c r="G230" s="25"/>
      <c r="H230" s="25"/>
      <c r="I230" s="25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J230" s="221"/>
      <c r="AK230" s="221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</row>
    <row r="231" spans="1:53">
      <c r="A231" s="25"/>
      <c r="B231" s="25"/>
      <c r="C231" s="25"/>
      <c r="D231" s="25"/>
      <c r="E231" s="91"/>
      <c r="F231" s="25"/>
      <c r="G231" s="25"/>
      <c r="H231" s="25"/>
      <c r="I231" s="25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J231" s="221"/>
      <c r="AK231" s="221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</row>
    <row r="232" spans="1:53">
      <c r="A232" s="25"/>
      <c r="B232" s="25"/>
      <c r="C232" s="25"/>
      <c r="D232" s="25"/>
      <c r="E232" s="91"/>
      <c r="F232" s="25"/>
      <c r="G232" s="25"/>
      <c r="H232" s="25"/>
      <c r="I232" s="25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J232" s="221"/>
      <c r="AK232" s="221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</row>
    <row r="233" spans="1:53">
      <c r="A233" s="25"/>
      <c r="B233" s="25"/>
      <c r="C233" s="25"/>
      <c r="D233" s="25"/>
      <c r="E233" s="91"/>
      <c r="F233" s="25"/>
      <c r="G233" s="25"/>
      <c r="H233" s="25"/>
      <c r="I233" s="25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J233" s="221"/>
      <c r="AK233" s="221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</row>
    <row r="234" spans="1:53">
      <c r="A234" s="25"/>
      <c r="B234" s="25"/>
      <c r="C234" s="25"/>
      <c r="D234" s="25"/>
      <c r="E234" s="91"/>
      <c r="F234" s="25"/>
      <c r="G234" s="25"/>
      <c r="H234" s="25"/>
      <c r="I234" s="25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J234" s="221"/>
      <c r="AK234" s="221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</row>
    <row r="235" spans="1:53">
      <c r="A235" s="25"/>
      <c r="B235" s="25"/>
      <c r="C235" s="25"/>
      <c r="D235" s="25"/>
      <c r="E235" s="91"/>
      <c r="F235" s="25"/>
      <c r="G235" s="25"/>
      <c r="H235" s="25"/>
      <c r="I235" s="25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J235" s="221"/>
      <c r="AK235" s="221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</row>
    <row r="236" spans="1:53">
      <c r="A236" s="25"/>
      <c r="B236" s="25"/>
      <c r="C236" s="25"/>
      <c r="D236" s="25"/>
      <c r="E236" s="91"/>
      <c r="F236" s="25"/>
      <c r="G236" s="25"/>
      <c r="H236" s="25"/>
      <c r="I236" s="25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J236" s="221"/>
      <c r="AK236" s="221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</row>
    <row r="237" spans="1:53">
      <c r="A237" s="25"/>
      <c r="B237" s="25"/>
      <c r="C237" s="25"/>
      <c r="D237" s="25"/>
      <c r="E237" s="91"/>
      <c r="F237" s="25"/>
      <c r="G237" s="25"/>
      <c r="H237" s="25"/>
      <c r="I237" s="25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J237" s="221"/>
      <c r="AK237" s="221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</row>
    <row r="238" spans="1:53">
      <c r="A238" s="25"/>
      <c r="B238" s="25"/>
      <c r="C238" s="25"/>
      <c r="D238" s="25"/>
      <c r="E238" s="91"/>
      <c r="F238" s="25"/>
      <c r="G238" s="25"/>
      <c r="H238" s="25"/>
      <c r="I238" s="25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J238" s="221"/>
      <c r="AK238" s="221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</row>
    <row r="239" spans="1:53">
      <c r="A239" s="25"/>
      <c r="B239" s="25"/>
      <c r="C239" s="25"/>
      <c r="D239" s="25"/>
      <c r="E239" s="91"/>
      <c r="F239" s="25"/>
      <c r="G239" s="25"/>
      <c r="H239" s="25"/>
      <c r="I239" s="25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J239" s="221"/>
      <c r="AK239" s="221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</row>
    <row r="240" spans="1:53">
      <c r="A240" s="25"/>
      <c r="B240" s="25"/>
      <c r="C240" s="25"/>
      <c r="D240" s="25"/>
      <c r="E240" s="91"/>
      <c r="F240" s="25"/>
      <c r="G240" s="25"/>
      <c r="H240" s="25"/>
      <c r="I240" s="25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J240" s="221"/>
      <c r="AK240" s="221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</row>
    <row r="241" spans="1:53">
      <c r="A241" s="25"/>
      <c r="B241" s="25"/>
      <c r="C241" s="25"/>
      <c r="D241" s="25"/>
      <c r="E241" s="91"/>
      <c r="F241" s="25"/>
      <c r="G241" s="25"/>
      <c r="H241" s="25"/>
      <c r="I241" s="25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J241" s="221"/>
      <c r="AK241" s="221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</row>
    <row r="242" spans="1:53">
      <c r="A242" s="25"/>
      <c r="B242" s="25"/>
      <c r="C242" s="25"/>
      <c r="D242" s="25"/>
      <c r="E242" s="91"/>
      <c r="F242" s="25"/>
      <c r="G242" s="25"/>
      <c r="H242" s="25"/>
      <c r="I242" s="25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J242" s="221"/>
      <c r="AK242" s="221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</row>
    <row r="243" spans="1:53">
      <c r="A243" s="25"/>
      <c r="B243" s="25"/>
      <c r="C243" s="25"/>
      <c r="D243" s="25"/>
      <c r="E243" s="91"/>
      <c r="F243" s="25"/>
      <c r="G243" s="25"/>
      <c r="H243" s="25"/>
      <c r="I243" s="25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J243" s="221"/>
      <c r="AK243" s="221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</row>
    <row r="244" spans="1:53">
      <c r="A244" s="25"/>
      <c r="B244" s="25"/>
      <c r="C244" s="25"/>
      <c r="D244" s="25"/>
      <c r="E244" s="91"/>
      <c r="F244" s="25"/>
      <c r="G244" s="25"/>
      <c r="H244" s="25"/>
      <c r="I244" s="25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J244" s="221"/>
      <c r="AK244" s="221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</row>
    <row r="245" spans="1:53">
      <c r="A245" s="25"/>
      <c r="B245" s="25"/>
      <c r="C245" s="25"/>
      <c r="D245" s="25"/>
      <c r="E245" s="91"/>
      <c r="F245" s="25"/>
      <c r="G245" s="25"/>
      <c r="H245" s="25"/>
      <c r="I245" s="25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J245" s="221"/>
      <c r="AK245" s="221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</row>
    <row r="246" spans="1:53">
      <c r="A246" s="25"/>
      <c r="B246" s="25"/>
      <c r="C246" s="25"/>
      <c r="D246" s="25"/>
      <c r="E246" s="91"/>
      <c r="F246" s="25"/>
      <c r="G246" s="25"/>
      <c r="H246" s="25"/>
      <c r="I246" s="25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J246" s="221"/>
      <c r="AK246" s="221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</row>
    <row r="247" spans="1:53">
      <c r="A247" s="25"/>
      <c r="B247" s="25"/>
      <c r="C247" s="25"/>
      <c r="D247" s="25"/>
      <c r="E247" s="91"/>
      <c r="F247" s="25"/>
      <c r="G247" s="25"/>
      <c r="H247" s="25"/>
      <c r="I247" s="25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J247" s="221"/>
      <c r="AK247" s="221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</row>
    <row r="248" spans="1:53">
      <c r="A248" s="25"/>
      <c r="B248" s="25"/>
      <c r="C248" s="25"/>
      <c r="D248" s="25"/>
      <c r="E248" s="91"/>
      <c r="F248" s="25"/>
      <c r="G248" s="25"/>
      <c r="H248" s="25"/>
      <c r="I248" s="25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J248" s="221"/>
      <c r="AK248" s="221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</row>
    <row r="249" spans="1:53">
      <c r="A249" s="25"/>
      <c r="B249" s="25"/>
      <c r="C249" s="25"/>
      <c r="D249" s="25"/>
      <c r="E249" s="91"/>
      <c r="F249" s="25"/>
      <c r="G249" s="25"/>
      <c r="H249" s="25"/>
      <c r="I249" s="25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J249" s="221"/>
      <c r="AK249" s="221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</row>
    <row r="250" spans="1:53">
      <c r="A250" s="25"/>
      <c r="B250" s="25"/>
      <c r="C250" s="25"/>
      <c r="D250" s="25"/>
      <c r="E250" s="91"/>
      <c r="F250" s="25"/>
      <c r="G250" s="25"/>
      <c r="H250" s="25"/>
      <c r="I250" s="25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J250" s="221"/>
      <c r="AK250" s="221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</row>
    <row r="251" spans="1:53">
      <c r="A251" s="25"/>
      <c r="B251" s="25"/>
      <c r="C251" s="25"/>
      <c r="D251" s="25"/>
      <c r="E251" s="91"/>
      <c r="F251" s="25"/>
      <c r="G251" s="25"/>
      <c r="H251" s="25"/>
      <c r="I251" s="25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J251" s="221"/>
      <c r="AK251" s="221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</row>
    <row r="252" spans="1:53">
      <c r="A252" s="25"/>
      <c r="B252" s="25"/>
      <c r="C252" s="25"/>
      <c r="D252" s="25"/>
      <c r="E252" s="91"/>
      <c r="F252" s="25"/>
      <c r="G252" s="25"/>
      <c r="H252" s="25"/>
      <c r="I252" s="25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J252" s="221"/>
      <c r="AK252" s="221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</row>
    <row r="253" spans="1:53">
      <c r="A253" s="25"/>
      <c r="B253" s="25"/>
      <c r="C253" s="25"/>
      <c r="D253" s="25"/>
      <c r="E253" s="91"/>
      <c r="F253" s="25"/>
      <c r="G253" s="25"/>
      <c r="H253" s="25"/>
      <c r="I253" s="25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J253" s="221"/>
      <c r="AK253" s="221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</row>
    <row r="254" spans="1:53">
      <c r="A254" s="25"/>
      <c r="B254" s="25"/>
      <c r="C254" s="25"/>
      <c r="D254" s="25"/>
      <c r="E254" s="91"/>
      <c r="F254" s="25"/>
      <c r="G254" s="25"/>
      <c r="H254" s="25"/>
      <c r="I254" s="25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J254" s="221"/>
      <c r="AK254" s="221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</row>
    <row r="255" spans="1:53">
      <c r="A255" s="25"/>
      <c r="B255" s="25"/>
      <c r="C255" s="25"/>
      <c r="D255" s="25"/>
      <c r="E255" s="91"/>
      <c r="F255" s="25"/>
      <c r="G255" s="25"/>
      <c r="H255" s="25"/>
      <c r="I255" s="25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J255" s="221"/>
      <c r="AK255" s="221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</row>
    <row r="256" spans="1:53">
      <c r="A256" s="25"/>
      <c r="B256" s="25"/>
      <c r="C256" s="25"/>
      <c r="D256" s="25"/>
      <c r="E256" s="91"/>
      <c r="F256" s="25"/>
      <c r="G256" s="25"/>
      <c r="H256" s="25"/>
      <c r="I256" s="25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J256" s="221"/>
      <c r="AK256" s="221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</row>
    <row r="257" spans="1:53">
      <c r="A257" s="25"/>
      <c r="B257" s="25"/>
      <c r="C257" s="25"/>
      <c r="D257" s="25"/>
      <c r="E257" s="91"/>
      <c r="F257" s="25"/>
      <c r="G257" s="25"/>
      <c r="H257" s="25"/>
      <c r="I257" s="25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J257" s="221"/>
      <c r="AK257" s="221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</row>
    <row r="258" spans="1:53">
      <c r="A258" s="25"/>
      <c r="B258" s="25"/>
      <c r="C258" s="25"/>
      <c r="D258" s="25"/>
      <c r="E258" s="91"/>
      <c r="F258" s="25"/>
      <c r="G258" s="25"/>
      <c r="H258" s="25"/>
      <c r="I258" s="25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J258" s="221"/>
      <c r="AK258" s="221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</row>
    <row r="259" spans="1:53">
      <c r="A259" s="25"/>
      <c r="B259" s="25"/>
      <c r="C259" s="25"/>
      <c r="D259" s="25"/>
      <c r="E259" s="91"/>
      <c r="F259" s="25"/>
      <c r="G259" s="25"/>
      <c r="H259" s="25"/>
      <c r="I259" s="25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J259" s="221"/>
      <c r="AK259" s="221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</row>
    <row r="260" spans="1:53">
      <c r="A260" s="25"/>
      <c r="B260" s="25"/>
      <c r="C260" s="25"/>
      <c r="D260" s="25"/>
      <c r="E260" s="91"/>
      <c r="F260" s="25"/>
      <c r="G260" s="25"/>
      <c r="H260" s="25"/>
      <c r="I260" s="25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J260" s="221"/>
      <c r="AK260" s="221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</row>
    <row r="261" spans="1:53">
      <c r="A261" s="25"/>
      <c r="B261" s="25"/>
      <c r="C261" s="25"/>
      <c r="D261" s="25"/>
      <c r="E261" s="91"/>
      <c r="F261" s="25"/>
      <c r="G261" s="25"/>
      <c r="H261" s="25"/>
      <c r="I261" s="25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J261" s="221"/>
      <c r="AK261" s="221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</row>
    <row r="262" spans="1:53">
      <c r="A262" s="25"/>
      <c r="B262" s="25"/>
      <c r="C262" s="25"/>
      <c r="D262" s="25"/>
      <c r="E262" s="91"/>
      <c r="F262" s="25"/>
      <c r="G262" s="25"/>
      <c r="H262" s="25"/>
      <c r="I262" s="25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J262" s="221"/>
      <c r="AK262" s="221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</row>
    <row r="263" spans="1:53">
      <c r="A263" s="25"/>
      <c r="B263" s="25"/>
      <c r="C263" s="25"/>
      <c r="D263" s="25"/>
      <c r="E263" s="91"/>
      <c r="F263" s="25"/>
      <c r="G263" s="25"/>
      <c r="H263" s="25"/>
      <c r="I263" s="25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J263" s="221"/>
      <c r="AK263" s="221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</row>
    <row r="264" spans="1:53">
      <c r="A264" s="25"/>
      <c r="B264" s="25"/>
      <c r="C264" s="25"/>
      <c r="D264" s="25"/>
      <c r="E264" s="91"/>
      <c r="F264" s="25"/>
      <c r="G264" s="25"/>
      <c r="H264" s="25"/>
      <c r="I264" s="25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J264" s="221"/>
      <c r="AK264" s="221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</row>
    <row r="265" spans="1:53">
      <c r="A265" s="25"/>
      <c r="B265" s="25"/>
      <c r="C265" s="25"/>
      <c r="D265" s="25"/>
      <c r="E265" s="91"/>
      <c r="F265" s="25"/>
      <c r="G265" s="25"/>
      <c r="H265" s="25"/>
      <c r="I265" s="25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J265" s="221"/>
      <c r="AK265" s="221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</row>
    <row r="266" spans="1:53">
      <c r="A266" s="25"/>
      <c r="B266" s="25"/>
      <c r="C266" s="25"/>
      <c r="D266" s="25"/>
      <c r="E266" s="91"/>
      <c r="F266" s="25"/>
      <c r="G266" s="25"/>
      <c r="H266" s="25"/>
      <c r="I266" s="25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J266" s="221"/>
      <c r="AK266" s="221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</row>
    <row r="267" spans="1:53">
      <c r="A267" s="25"/>
      <c r="B267" s="25"/>
      <c r="C267" s="25"/>
      <c r="D267" s="25"/>
      <c r="E267" s="91"/>
      <c r="F267" s="25"/>
      <c r="G267" s="25"/>
      <c r="H267" s="25"/>
      <c r="I267" s="25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J267" s="221"/>
      <c r="AK267" s="221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</row>
    <row r="268" spans="1:53">
      <c r="A268" s="25"/>
      <c r="B268" s="25"/>
      <c r="C268" s="25"/>
      <c r="D268" s="25"/>
      <c r="E268" s="91"/>
      <c r="F268" s="25"/>
      <c r="G268" s="25"/>
      <c r="H268" s="25"/>
      <c r="I268" s="25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J268" s="221"/>
      <c r="AK268" s="221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</row>
    <row r="269" spans="1:53">
      <c r="A269" s="25"/>
      <c r="B269" s="25"/>
      <c r="C269" s="25"/>
      <c r="D269" s="25"/>
      <c r="E269" s="91"/>
      <c r="F269" s="25"/>
      <c r="G269" s="25"/>
      <c r="H269" s="25"/>
      <c r="I269" s="25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J269" s="221"/>
      <c r="AK269" s="221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</row>
    <row r="270" spans="1:53">
      <c r="A270" s="25"/>
      <c r="B270" s="25"/>
      <c r="C270" s="25"/>
      <c r="D270" s="25"/>
      <c r="E270" s="91"/>
      <c r="F270" s="25"/>
      <c r="G270" s="25"/>
      <c r="H270" s="25"/>
      <c r="I270" s="25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J270" s="221"/>
      <c r="AK270" s="221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</row>
    <row r="271" spans="1:53">
      <c r="A271" s="25"/>
      <c r="B271" s="25"/>
      <c r="C271" s="25"/>
      <c r="D271" s="25"/>
      <c r="E271" s="91"/>
      <c r="F271" s="25"/>
      <c r="G271" s="25"/>
      <c r="H271" s="25"/>
      <c r="I271" s="25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J271" s="221"/>
      <c r="AK271" s="221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</row>
    <row r="272" spans="1:53">
      <c r="A272" s="25"/>
      <c r="B272" s="25"/>
      <c r="C272" s="25"/>
      <c r="D272" s="25"/>
      <c r="E272" s="91"/>
      <c r="F272" s="25"/>
      <c r="G272" s="25"/>
      <c r="H272" s="25"/>
      <c r="I272" s="25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J272" s="221"/>
      <c r="AK272" s="221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</row>
    <row r="273" spans="1:53">
      <c r="A273" s="25"/>
      <c r="B273" s="25"/>
      <c r="C273" s="25"/>
      <c r="D273" s="25"/>
      <c r="E273" s="91"/>
      <c r="F273" s="25"/>
      <c r="G273" s="25"/>
      <c r="H273" s="25"/>
      <c r="I273" s="25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J273" s="221"/>
      <c r="AK273" s="221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</row>
    <row r="274" spans="1:53">
      <c r="A274" s="25"/>
      <c r="B274" s="25"/>
      <c r="C274" s="25"/>
      <c r="D274" s="25"/>
      <c r="E274" s="91"/>
      <c r="F274" s="25"/>
      <c r="G274" s="25"/>
      <c r="H274" s="25"/>
      <c r="I274" s="25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J274" s="221"/>
      <c r="AK274" s="221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</row>
  </sheetData>
  <protectedRanges>
    <protectedRange algorithmName="SHA-512" hashValue="Wu67NOxuS9B1Qg6zkhN2gHjB2pYPiw05JotlL/Yx6aMXcrp5aEh2CHgx0SiK9JbbaQiZmbw2FprezZrCQwHwEg==" saltValue="qYjbclHz7zrpEE71FJ1Yuw==" spinCount="100000" sqref="J6:Y55" name="Bereich1_2"/>
  </protectedRanges>
  <mergeCells count="9">
    <mergeCell ref="B30:H30"/>
    <mergeCell ref="A6:A29"/>
    <mergeCell ref="A30:A54"/>
    <mergeCell ref="Y59:AE59"/>
    <mergeCell ref="J2:X2"/>
    <mergeCell ref="Z5:AE5"/>
    <mergeCell ref="Z56:AE56"/>
    <mergeCell ref="Z57:AE57"/>
    <mergeCell ref="Y58:AE58"/>
  </mergeCells>
  <hyperlinks>
    <hyperlink ref="D4" location="Conclusion!A1" display="Click"/>
  </hyperlinks>
  <pageMargins left="0.7" right="0.7" top="0.78740157499999996" bottom="0.78740157499999996" header="0.3" footer="0.3"/>
  <pageSetup paperSize="9" scale="15" fitToHeight="0" orientation="portrait" horizontalDpi="1200" verticalDpi="1200" r:id="rId1"/>
  <ignoredErrors>
    <ignoredError sqref="AI11:AI20 AI6:AI10 AI31:AI35 AI22 AI23:AI28 AI38:AI53 I54 AI55" formulaRange="1"/>
    <ignoredError sqref="H12 H37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1"/>
  <sheetViews>
    <sheetView zoomScaleNormal="100" workbookViewId="0">
      <selection activeCell="O360" sqref="O360"/>
    </sheetView>
  </sheetViews>
  <sheetFormatPr baseColWidth="10" defaultColWidth="11.453125" defaultRowHeight="14.5"/>
  <sheetData>
    <row r="1" spans="1:2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R2" s="10"/>
      <c r="S2" s="10"/>
      <c r="T2" s="10"/>
      <c r="U2" s="10"/>
      <c r="V2" s="10"/>
      <c r="W2" s="10"/>
    </row>
    <row r="3" spans="1:2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 s="10"/>
      <c r="S3" s="10"/>
      <c r="T3" s="10"/>
      <c r="U3" s="10"/>
      <c r="V3" s="10"/>
      <c r="W3" s="10"/>
    </row>
    <row r="4" spans="1:2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R4" s="10"/>
      <c r="S4" s="10"/>
      <c r="T4" s="10"/>
      <c r="U4" s="10"/>
      <c r="V4" s="10"/>
      <c r="W4" s="10"/>
    </row>
    <row r="5" spans="1:23">
      <c r="A5" s="10"/>
      <c r="B5" s="10"/>
      <c r="C5" s="10"/>
      <c r="D5" s="10"/>
      <c r="E5" s="10"/>
      <c r="F5" s="10"/>
      <c r="G5" s="10"/>
      <c r="H5" s="10"/>
      <c r="I5" s="10"/>
      <c r="J5" s="143" t="s">
        <v>173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10"/>
      <c r="B6" s="10"/>
      <c r="C6" s="10"/>
      <c r="D6" s="10"/>
      <c r="E6" s="10"/>
      <c r="F6" s="10"/>
      <c r="G6" s="10"/>
      <c r="H6" s="10"/>
      <c r="I6" s="10"/>
      <c r="J6" s="142" t="s">
        <v>172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2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2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1:2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1:2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1:2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1:2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1:2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1:2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spans="1:2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spans="1:2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1:2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spans="1:2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</row>
    <row r="76" spans="1:2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</row>
    <row r="77" spans="1:2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</row>
    <row r="78" spans="1:2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</row>
    <row r="79" spans="1:2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</row>
    <row r="80" spans="1:2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 spans="1:2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spans="1:2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spans="1:2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spans="1:2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 spans="1:2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</row>
    <row r="88" spans="1:2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</row>
    <row r="89" spans="1:2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 spans="1:2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1:2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spans="1:2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</row>
    <row r="102" spans="1:2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3" spans="1:2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</row>
    <row r="104" spans="1:2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 spans="1:2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 spans="1:2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 spans="1:2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 spans="1:2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spans="1:2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spans="1:2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 spans="1:2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 spans="1:2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</row>
    <row r="113" spans="1:2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spans="1:2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 spans="1:2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 spans="1:2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</row>
    <row r="117" spans="1:2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  <row r="118" spans="1:2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</row>
    <row r="119" spans="1:2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</row>
    <row r="120" spans="1:2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 spans="1:2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 spans="1:2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 spans="1:2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</row>
    <row r="124" spans="1:2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</row>
    <row r="125" spans="1:2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</row>
    <row r="126" spans="1:2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</row>
    <row r="127" spans="1:2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</row>
    <row r="128" spans="1:2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</row>
    <row r="129" spans="1:2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</row>
    <row r="130" spans="1:2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</row>
    <row r="131" spans="1:2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</row>
    <row r="132" spans="1:2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</row>
    <row r="133" spans="1:2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</row>
    <row r="134" spans="1:2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</row>
    <row r="135" spans="1:2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</row>
    <row r="136" spans="1:2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</row>
    <row r="137" spans="1:2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</row>
    <row r="138" spans="1:2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</row>
    <row r="139" spans="1:2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</row>
    <row r="140" spans="1:2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</row>
    <row r="141" spans="1:2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</row>
    <row r="142" spans="1:2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</row>
    <row r="143" spans="1:2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</row>
    <row r="144" spans="1:2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</row>
    <row r="145" spans="1:2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</row>
    <row r="146" spans="1:2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</row>
    <row r="147" spans="1:2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</row>
    <row r="148" spans="1:2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</row>
    <row r="149" spans="1:2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</row>
    <row r="150" spans="1:2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</row>
    <row r="151" spans="1:2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</row>
    <row r="152" spans="1:2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</row>
    <row r="153" spans="1:2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</row>
    <row r="154" spans="1:2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</row>
    <row r="155" spans="1:2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</row>
    <row r="156" spans="1:2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</row>
    <row r="157" spans="1:2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</row>
    <row r="158" spans="1:2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 spans="1:2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</row>
    <row r="160" spans="1:2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 spans="1:2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</row>
    <row r="162" spans="1:2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</row>
    <row r="163" spans="1:2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</row>
    <row r="164" spans="1:2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</row>
    <row r="165" spans="1:2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 spans="1:2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</row>
    <row r="167" spans="1:2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</row>
    <row r="168" spans="1:2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</row>
    <row r="169" spans="1:2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 spans="1:2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</row>
    <row r="171" spans="1:2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</row>
    <row r="172" spans="1:2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  <row r="173" spans="1:2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</row>
    <row r="174" spans="1:2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</row>
    <row r="175" spans="1:2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 spans="1:2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</row>
    <row r="177" spans="1:2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</row>
    <row r="178" spans="1:2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</row>
    <row r="179" spans="1:2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</row>
    <row r="180" spans="1:2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</row>
    <row r="181" spans="1:2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</row>
    <row r="182" spans="1:2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</row>
    <row r="183" spans="1:2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</row>
    <row r="184" spans="1:2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</row>
    <row r="185" spans="1:2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</row>
    <row r="186" spans="1:2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</row>
    <row r="187" spans="1:2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</row>
    <row r="188" spans="1:2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</row>
    <row r="189" spans="1:2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</row>
    <row r="190" spans="1:2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</row>
    <row r="191" spans="1:2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</row>
    <row r="192" spans="1:2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</row>
    <row r="193" spans="1:2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</row>
    <row r="194" spans="1:2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</row>
    <row r="195" spans="1:2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</row>
    <row r="196" spans="1:2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</row>
    <row r="197" spans="1:2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</row>
    <row r="198" spans="1:2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</row>
    <row r="199" spans="1:2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</row>
    <row r="200" spans="1:2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</row>
    <row r="201" spans="1:2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</row>
    <row r="202" spans="1:2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</row>
    <row r="203" spans="1:2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</row>
    <row r="204" spans="1:2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</row>
    <row r="205" spans="1:2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</row>
    <row r="206" spans="1:2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</row>
    <row r="207" spans="1:2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</row>
    <row r="208" spans="1:2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</row>
    <row r="209" spans="1:2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</row>
    <row r="210" spans="1:2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</row>
    <row r="211" spans="1:2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</row>
    <row r="212" spans="1:2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</row>
    <row r="213" spans="1:2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</row>
    <row r="214" spans="1:2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</row>
    <row r="215" spans="1:2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</row>
    <row r="216" spans="1:2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</row>
    <row r="217" spans="1:2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</row>
    <row r="218" spans="1:2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</row>
    <row r="219" spans="1:2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</row>
    <row r="220" spans="1:2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</row>
    <row r="221" spans="1:2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</row>
    <row r="222" spans="1:2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</row>
    <row r="223" spans="1:2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</row>
    <row r="224" spans="1:2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</row>
    <row r="225" spans="1:2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</row>
    <row r="226" spans="1:2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</row>
    <row r="227" spans="1:2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</row>
    <row r="228" spans="1:2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</row>
    <row r="229" spans="1:2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</row>
    <row r="230" spans="1:2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</row>
    <row r="231" spans="1:2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</row>
    <row r="232" spans="1:2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</row>
    <row r="233" spans="1:2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</row>
    <row r="234" spans="1:2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</row>
    <row r="235" spans="1:2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</row>
    <row r="236" spans="1:2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</row>
    <row r="237" spans="1:2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</row>
    <row r="238" spans="1:2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</row>
    <row r="239" spans="1:2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</row>
    <row r="240" spans="1:2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</row>
    <row r="241" spans="1:2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</row>
    <row r="242" spans="1:2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</row>
    <row r="243" spans="1:2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</row>
    <row r="244" spans="1:2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</row>
    <row r="245" spans="1:2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</row>
    <row r="246" spans="1:2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</row>
    <row r="247" spans="1:2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</row>
    <row r="248" spans="1:2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</row>
    <row r="249" spans="1:2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</row>
    <row r="250" spans="1:2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</row>
    <row r="251" spans="1:2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</row>
    <row r="252" spans="1:2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</row>
    <row r="253" spans="1:2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</row>
    <row r="254" spans="1:2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</row>
    <row r="255" spans="1:2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</row>
    <row r="256" spans="1:2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</row>
    <row r="257" spans="1:2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</row>
    <row r="258" spans="1:2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</row>
    <row r="259" spans="1:2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</row>
    <row r="260" spans="1:2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</row>
    <row r="261" spans="1:2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</row>
    <row r="262" spans="1:2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</row>
    <row r="263" spans="1:2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</row>
    <row r="264" spans="1:2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</row>
    <row r="265" spans="1:2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</row>
    <row r="266" spans="1:2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</row>
    <row r="267" spans="1:2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</row>
    <row r="268" spans="1:2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</row>
    <row r="269" spans="1:2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</row>
    <row r="270" spans="1:2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</row>
    <row r="271" spans="1:2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</row>
    <row r="272" spans="1:2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</row>
    <row r="273" spans="1:2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</row>
    <row r="274" spans="1:2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</row>
    <row r="275" spans="1:2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</row>
    <row r="276" spans="1:2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</row>
    <row r="277" spans="1:2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</row>
    <row r="278" spans="1:2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</row>
    <row r="279" spans="1:2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</row>
    <row r="280" spans="1:2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</row>
    <row r="281" spans="1:2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</row>
    <row r="282" spans="1:2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</row>
    <row r="283" spans="1:2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</row>
    <row r="284" spans="1:2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</row>
    <row r="285" spans="1:2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</row>
    <row r="286" spans="1:2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</row>
    <row r="287" spans="1:2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</row>
    <row r="288" spans="1:2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</row>
    <row r="289" spans="1:2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</row>
    <row r="290" spans="1:2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</row>
    <row r="291" spans="1:2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</row>
    <row r="292" spans="1:2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</row>
    <row r="293" spans="1:2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</row>
    <row r="294" spans="1:2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</row>
    <row r="295" spans="1:2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</row>
    <row r="296" spans="1:2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</row>
    <row r="297" spans="1:2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</row>
    <row r="298" spans="1:2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</row>
    <row r="299" spans="1:2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</row>
    <row r="300" spans="1:2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</row>
    <row r="301" spans="1:2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</row>
    <row r="302" spans="1:2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</row>
    <row r="303" spans="1:2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</row>
    <row r="304" spans="1:2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</row>
    <row r="305" spans="1:2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</row>
    <row r="306" spans="1:2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</row>
    <row r="307" spans="1:2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</row>
    <row r="308" spans="1:2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</row>
    <row r="309" spans="1:2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</row>
    <row r="310" spans="1:2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</row>
    <row r="311" spans="1:2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</row>
    <row r="312" spans="1:2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</row>
    <row r="313" spans="1:2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</row>
    <row r="314" spans="1:2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</row>
    <row r="315" spans="1:2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</row>
    <row r="316" spans="1:2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</row>
    <row r="317" spans="1:2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</row>
    <row r="318" spans="1:2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</row>
    <row r="319" spans="1:2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</row>
    <row r="320" spans="1:2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</row>
    <row r="321" spans="1:2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</row>
    <row r="322" spans="1:2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</row>
    <row r="323" spans="1:2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</row>
    <row r="324" spans="1:2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</row>
    <row r="325" spans="1:2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</row>
    <row r="326" spans="1:2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</row>
    <row r="327" spans="1:2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</row>
    <row r="328" spans="1:2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</row>
    <row r="329" spans="1:2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</row>
    <row r="330" spans="1:2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</row>
    <row r="331" spans="1:2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</row>
    <row r="332" spans="1:2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</row>
    <row r="333" spans="1:2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</row>
    <row r="334" spans="1:2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</row>
    <row r="335" spans="1:2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</row>
    <row r="336" spans="1:2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</row>
    <row r="337" spans="1:2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</row>
    <row r="338" spans="1:2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</row>
    <row r="339" spans="1:2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</row>
    <row r="340" spans="1:2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</row>
    <row r="341" spans="1:2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</row>
    <row r="342" spans="1:2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</row>
    <row r="343" spans="1:2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</row>
    <row r="344" spans="1:2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</row>
    <row r="345" spans="1:2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</row>
    <row r="346" spans="1:2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</row>
    <row r="347" spans="1:2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</row>
    <row r="348" spans="1:2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</row>
    <row r="349" spans="1:2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</row>
    <row r="350" spans="1:2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</row>
    <row r="351" spans="1:2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</row>
    <row r="352" spans="1:2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</row>
    <row r="353" spans="1:2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</row>
    <row r="354" spans="1:2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</row>
    <row r="355" spans="1:2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</row>
    <row r="356" spans="1:2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</row>
    <row r="357" spans="1:2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</row>
    <row r="358" spans="1:2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</row>
    <row r="359" spans="1:2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</row>
    <row r="360" spans="1:2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</row>
    <row r="361" spans="1:2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</row>
    <row r="362" spans="1:2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</row>
    <row r="363" spans="1:2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</row>
    <row r="364" spans="1:2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</row>
    <row r="365" spans="1:2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</row>
    <row r="366" spans="1:2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</row>
    <row r="367" spans="1:2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</row>
    <row r="368" spans="1:2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</row>
    <row r="369" spans="1:2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</row>
    <row r="370" spans="1:2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</row>
    <row r="371" spans="1:2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</row>
    <row r="372" spans="1:2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</row>
    <row r="373" spans="1:2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</row>
    <row r="374" spans="1:2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</row>
    <row r="375" spans="1:2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</row>
    <row r="376" spans="1:2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</row>
    <row r="377" spans="1:2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</row>
    <row r="378" spans="1:2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</row>
    <row r="379" spans="1:2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</row>
    <row r="380" spans="1:2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</row>
    <row r="381" spans="1:2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</row>
    <row r="382" spans="1:2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</row>
    <row r="383" spans="1:2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</row>
    <row r="384" spans="1:2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</row>
    <row r="385" spans="1:2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</row>
    <row r="386" spans="1:2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</row>
    <row r="387" spans="1:2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</row>
    <row r="388" spans="1:2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</row>
    <row r="389" spans="1:2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</row>
    <row r="390" spans="1:2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</row>
    <row r="391" spans="1:2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</row>
    <row r="392" spans="1:2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</row>
    <row r="393" spans="1:2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</row>
    <row r="394" spans="1:2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</row>
    <row r="395" spans="1:2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</row>
    <row r="396" spans="1:2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</row>
    <row r="397" spans="1:2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</row>
    <row r="398" spans="1:2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</row>
    <row r="399" spans="1:2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</row>
    <row r="400" spans="1:2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</row>
    <row r="401" spans="1:2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</row>
  </sheetData>
  <hyperlinks>
    <hyperlink ref="J6" location="Conclusion!A1" display="Click"/>
  </hyperlink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CONCLUSION</vt:lpstr>
      <vt:lpstr>PU-HOLDS</vt:lpstr>
      <vt:lpstr>MACROS</vt:lpstr>
      <vt:lpstr>AGB-Terms and Conditions</vt:lpstr>
      <vt:lpstr>CONCLUSION!Druckbereich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Meiner</dc:creator>
  <cp:lastModifiedBy>AdiArbeit</cp:lastModifiedBy>
  <cp:lastPrinted>2025-08-14T10:00:24Z</cp:lastPrinted>
  <dcterms:created xsi:type="dcterms:W3CDTF">2019-06-04T15:05:37Z</dcterms:created>
  <dcterms:modified xsi:type="dcterms:W3CDTF">2026-06-12T10:13:33Z</dcterms:modified>
</cp:coreProperties>
</file>